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1" i="2" l="1"/>
  <c r="B201" i="2"/>
  <c r="F189" i="2"/>
  <c r="F188" i="2" l="1"/>
  <c r="F187" i="2" l="1"/>
  <c r="F186" i="2" l="1"/>
  <c r="F185" i="2"/>
  <c r="V97" i="2" l="1"/>
  <c r="U97" i="2"/>
  <c r="V98" i="2"/>
  <c r="U98" i="2"/>
  <c r="R99" i="2"/>
  <c r="O99" i="2"/>
  <c r="E180" i="2" l="1"/>
  <c r="F180" i="2" s="1"/>
  <c r="C178" i="2" l="1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176" i="2" l="1"/>
  <c r="F176" i="2" s="1"/>
  <c r="E177" i="2" l="1"/>
  <c r="F177" i="2" s="1"/>
  <c r="E178" i="2" l="1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R102" i="2" l="1"/>
  <c r="R101" i="2"/>
  <c r="O102" i="2"/>
  <c r="O101" i="2"/>
  <c r="G30" i="2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J31" i="2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I29" i="2" s="1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U92" i="2" l="1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B193" i="2" l="1"/>
  <c r="B197" i="2"/>
  <c r="B190" i="2"/>
  <c r="B194" i="2"/>
  <c r="B191" i="2"/>
  <c r="B195" i="2"/>
  <c r="B192" i="2"/>
  <c r="B196" i="2"/>
  <c r="G134" i="2"/>
  <c r="K134" i="2" s="1"/>
  <c r="E142" i="2"/>
  <c r="F142" i="2" s="1"/>
  <c r="E135" i="2"/>
  <c r="F135" i="2" s="1"/>
  <c r="C196" i="2" l="1"/>
  <c r="C187" i="2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G158" i="2"/>
  <c r="K158" i="2" s="1"/>
  <c r="K159" i="2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G163" i="2" l="1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G185" i="2" l="1"/>
  <c r="F191" i="2" l="1"/>
  <c r="F190" i="2"/>
  <c r="F192" i="2"/>
  <c r="F193" i="2"/>
  <c r="F194" i="2"/>
  <c r="G188" i="2"/>
  <c r="F196" i="2"/>
  <c r="F197" i="2"/>
  <c r="F195" i="2"/>
  <c r="K185" i="2"/>
  <c r="E185" i="2"/>
  <c r="G190" i="2" l="1"/>
  <c r="G197" i="2"/>
  <c r="G192" i="2"/>
  <c r="G186" i="2"/>
  <c r="G193" i="2"/>
  <c r="G187" i="2"/>
  <c r="G189" i="2"/>
  <c r="G196" i="2"/>
  <c r="G194" i="2"/>
  <c r="G191" i="2"/>
  <c r="G195" i="2"/>
  <c r="E186" i="2"/>
  <c r="K186" i="2" l="1"/>
  <c r="K187" i="2"/>
  <c r="E187" i="2"/>
  <c r="V99" i="2"/>
  <c r="U99" i="2"/>
  <c r="E188" i="2" l="1"/>
  <c r="K188" i="2"/>
  <c r="U102" i="2"/>
  <c r="U103" i="2"/>
  <c r="U101" i="2"/>
  <c r="V103" i="2"/>
  <c r="V101" i="2"/>
  <c r="V102" i="2"/>
  <c r="E189" i="2" l="1"/>
  <c r="K189" i="2"/>
  <c r="D190" i="2"/>
  <c r="D191" i="2" l="1"/>
  <c r="E190" i="2"/>
  <c r="K190" i="2"/>
  <c r="E191" i="2" l="1"/>
  <c r="K191" i="2"/>
  <c r="D192" i="2"/>
  <c r="D193" i="2" l="1"/>
  <c r="K192" i="2"/>
  <c r="E192" i="2"/>
  <c r="D194" i="2" l="1"/>
  <c r="E193" i="2"/>
  <c r="K193" i="2"/>
  <c r="D195" i="2" l="1"/>
  <c r="K194" i="2"/>
  <c r="E194" i="2"/>
  <c r="D196" i="2" l="1"/>
  <c r="E195" i="2"/>
  <c r="K195" i="2"/>
  <c r="E196" i="2" l="1"/>
  <c r="K196" i="2"/>
  <c r="D197" i="2"/>
  <c r="K197" i="2" l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<sst xmlns="http://schemas.openxmlformats.org/spreadsheetml/2006/main" count="87" uniqueCount="52">
  <si>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</si>
  <si>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</si>
  <si>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</si>
  <si>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</si>
  <si>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</si>
  <si>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</si>
  <si>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</si>
  <si>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</si>
  <si>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</si>
  <si>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</si>
  <si>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</si>
  <si>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</si>
  <si>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</si>
  <si>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</si>
  <si>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</si>
  <si>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</si>
  <si>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</si>
  <si>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</si>
  <si>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</si>
  <si>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</si>
  <si>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</si>
  <si>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</si>
  <si>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</si>
  <si>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</si>
  <si>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</si>
  <si>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</si>
  <si>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</si>
  <si>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</si>
  <si>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</si>
  <si>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</si>
  <si>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</si>
  <si>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</si>
  <si>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</si>
  <si>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</si>
  <si>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</si>
  <si>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</si>
  <si>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</si>
  <si>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</si>
  <si>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</si>
  <si>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</si>
  <si>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</si>
  <si>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</si>
  <si>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</si>
  <si>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</si>
  <si>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</si>
  <si>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</si>
  <si>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</si>
  <si>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</si>
  <si>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</si>
  <si>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</si>
  <si>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2022 (23 YEARS)</t>
  </si>
  <si>
    <t>2023 YTD growth rate vs.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</si>
</sst>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1696"/>
        <c:axId val="399956736"/>
      </c:lineChart>
      <c:catAx>
        <c:axId val="142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99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95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21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22208"/>
        <c:axId val="400908864"/>
      </c:lineChart>
      <c:catAx>
        <c:axId val="14262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9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0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622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872"/>
        <c:axId val="400911744"/>
      </c:lineChart>
      <c:catAx>
        <c:axId val="14638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91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1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data!$B$150:$B$161</c:f>
              <c:numCache>
                <c:formatCode>#,##0</c:formatCode>
                <c:ptCount val="12"/>
                <c:pt idx="0">
                  <c:v>1762.0640000000001</c:v>
                </c:pt>
                <c:pt idx="1">
                  <c:v>1530.829</c:v>
                </c:pt>
                <c:pt idx="2">
                  <c:v>1518.163</c:v>
                </c:pt>
                <c:pt idx="3">
                  <c:v>1671.58</c:v>
                </c:pt>
                <c:pt idx="4">
                  <c:v>1589.1279999999999</c:v>
                </c:pt>
                <c:pt idx="5">
                  <c:v>1725.7059999999999</c:v>
                </c:pt>
                <c:pt idx="6">
                  <c:v>1898.7739999999999</c:v>
                </c:pt>
                <c:pt idx="7">
                  <c:v>1803.1659999999999</c:v>
                </c:pt>
                <c:pt idx="8">
                  <c:v>1843.578</c:v>
                </c:pt>
                <c:pt idx="9">
                  <c:v>1843.4680000000001</c:v>
                </c:pt>
                <c:pt idx="10">
                  <c:v>1422.6120000000001</c:v>
                </c:pt>
                <c:pt idx="11">
                  <c:v>1574.354</c:v>
                </c:pt>
              </c:numCache>
            </c:numRef>
          </c:val>
          <c:smooth val="0"/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1563.7600082194604</c:v>
                </c:pt>
                <c:pt idx="5">
                  <c:v>1621.6880689934571</c:v>
                </c:pt>
                <c:pt idx="6">
                  <c:v>1563.6013535912293</c:v>
                </c:pt>
                <c:pt idx="7">
                  <c:v>1765.591367288823</c:v>
                </c:pt>
                <c:pt idx="8">
                  <c:v>1657.5519573551285</c:v>
                </c:pt>
                <c:pt idx="9">
                  <c:v>1720.1122399738883</c:v>
                </c:pt>
                <c:pt idx="10">
                  <c:v>1488.4586781196692</c:v>
                </c:pt>
                <c:pt idx="11">
                  <c:v>1433.0312709391415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07904"/>
        <c:axId val="400913472"/>
      </c:lineChart>
      <c:catAx>
        <c:axId val="1477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09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13472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47707904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0"/>
          <c:order val="0"/>
          <c:tx>
            <c:v>2020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data!$F$150:$F$161</c:f>
              <c:numCache>
                <c:formatCode>#,##0_);\(#,##0\)</c:formatCode>
                <c:ptCount val="12"/>
                <c:pt idx="0">
                  <c:v>1241.0036666666654</c:v>
                </c:pt>
                <c:pt idx="1">
                  <c:v>1241.851333333336</c:v>
                </c:pt>
                <c:pt idx="2">
                  <c:v>1257.9476666666646</c:v>
                </c:pt>
                <c:pt idx="3">
                  <c:v>1678.7990000000009</c:v>
                </c:pt>
                <c:pt idx="4">
                  <c:v>1728.3023333333342</c:v>
                </c:pt>
                <c:pt idx="5">
                  <c:v>1969.4376666666647</c:v>
                </c:pt>
                <c:pt idx="6">
                  <c:v>2046.5816666666674</c:v>
                </c:pt>
                <c:pt idx="7">
                  <c:v>1792.6919999999998</c:v>
                </c:pt>
                <c:pt idx="8">
                  <c:v>1620.3983333333349</c:v>
                </c:pt>
                <c:pt idx="9">
                  <c:v>1547.5006666666661</c:v>
                </c:pt>
                <c:pt idx="10">
                  <c:v>1060.1793333333326</c:v>
                </c:pt>
                <c:pt idx="11">
                  <c:v>1476.2026666666668</c:v>
                </c:pt>
              </c:numCache>
            </c:numRef>
          </c:val>
          <c:smooth val="0"/>
        </c:ser>
        <c:ser>
          <c:idx val="1"/>
          <c:order val="1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2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3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 formatCode="#,##0">
                  <c:v>1699.3251981209396</c:v>
                </c:pt>
                <c:pt idx="5" formatCode="#,##0">
                  <c:v>1802.4345340610269</c:v>
                </c:pt>
                <c:pt idx="6" formatCode="#,##0">
                  <c:v>1677.6656759106056</c:v>
                </c:pt>
                <c:pt idx="7" formatCode="#,##0">
                  <c:v>1798.7719847596068</c:v>
                </c:pt>
                <c:pt idx="8" formatCode="#,##0">
                  <c:v>1568.7799622986181</c:v>
                </c:pt>
                <c:pt idx="9" formatCode="#,##0">
                  <c:v>1483.2146705361233</c:v>
                </c:pt>
                <c:pt idx="10" formatCode="#,##0">
                  <c:v>1220.4295511059859</c:v>
                </c:pt>
                <c:pt idx="11" formatCode="#,##0">
                  <c:v>1203.7532564056207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384512"/>
        <c:axId val="400915200"/>
      </c:lineChart>
      <c:catAx>
        <c:axId val="3203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091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0915200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20384512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222</xdr:row>
      <xdr:rowOff>0</xdr:rowOff>
    </xdr:from>
    <xdr:to>
      <xdr:col>5</xdr:col>
      <xdr:colOff>419100</xdr:colOff>
      <xdr:row>222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222</xdr:row>
      <xdr:rowOff>0</xdr:rowOff>
    </xdr:from>
    <xdr:to>
      <xdr:col>8</xdr:col>
      <xdr:colOff>469900</xdr:colOff>
      <xdr:row>222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211</xdr:row>
      <xdr:rowOff>0</xdr:rowOff>
    </xdr:from>
    <xdr:to>
      <xdr:col>12</xdr:col>
      <xdr:colOff>482600</xdr:colOff>
      <xdr:row>211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213</xdr:row>
      <xdr:rowOff>0</xdr:rowOff>
    </xdr:from>
    <xdr:to>
      <xdr:col>6</xdr:col>
      <xdr:colOff>177800</xdr:colOff>
      <xdr:row>234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213</xdr:row>
      <xdr:rowOff>8659</xdr:rowOff>
    </xdr:from>
    <xdr:to>
      <xdr:col>20</xdr:col>
      <xdr:colOff>254000</xdr:colOff>
      <xdr:row>234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26"/>
  <sheetViews>
    <sheetView tabSelected="1" zoomScaleNormal="100" zoomScalePageLayoutView="110" workbookViewId="0">
      <pane ySplit="5" topLeftCell="A198" activePane="bottomLeft" state="frozen"/>
      <selection pane="bottomLeft" activeCell="D203" sqref="D203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7.9815282966115605E-2</v>
      </c>
      <c r="Z73" s="26">
        <v>6.9108898894944287E-2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7.4940516807890323E-2</v>
      </c>
      <c r="Z74" s="26">
        <v>6.9491151858359954E-2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8.3100068453197784E-2</v>
      </c>
      <c r="Z75" s="26">
        <v>8.3608178467799249E-2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8.0557622963282768E-2</v>
      </c>
      <c r="Z76" s="26">
        <v>9.0748836376134137E-2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8.3178927806810229E-2</v>
      </c>
      <c r="Z77" s="26">
        <v>9.3742912531381284E-2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8.6260215190924333E-2</v>
      </c>
      <c r="Z78" s="26">
        <v>9.9430917082180922E-2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8.3170488710146748E-2</v>
      </c>
      <c r="Z79" s="26">
        <v>9.2548069602976513E-2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9.3914664721003543E-2</v>
      </c>
      <c r="Z80" s="26">
        <v>9.9228873330234835E-2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8.8167873505005157E-2</v>
      </c>
      <c r="Z81" s="26">
        <v>8.6541412408501633E-2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9.1495556272288961E-2</v>
      </c>
      <c r="Z82" s="26">
        <v>8.1821221317188927E-2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7.9173528086133718E-2</v>
      </c>
      <c r="Z83" s="26">
        <v>6.7324736187369311E-2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7.6225254517200774E-2</v>
      </c>
      <c r="Z84" s="26">
        <v>6.6404791942928934E-2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</v>
      </c>
      <c r="Z86" s="30">
        <f>SUM(Z73:Z84)</f>
        <v>1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99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99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45" t="s">
        <v>39</v>
      </c>
      <c r="N101" s="46"/>
      <c r="O101" s="47">
        <f>MIN(O65:O98)</f>
        <v>-0.24491489929975141</v>
      </c>
      <c r="P101" s="46"/>
      <c r="Q101" s="46"/>
      <c r="R101" s="47">
        <f>MIN(R65:R98)</f>
        <v>-0.13917411362916188</v>
      </c>
      <c r="S101" s="50"/>
      <c r="U101" s="37">
        <f>MEDIAN(U64:U99)</f>
        <v>0.68135528857095606</v>
      </c>
      <c r="V101" s="37">
        <f>MEDIAN(V64:V99)</f>
        <v>0.81729303138062259</v>
      </c>
      <c r="W101" s="57" t="s">
        <v>44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8" t="s">
        <v>40</v>
      </c>
      <c r="N102" s="39"/>
      <c r="O102" s="49">
        <f>MAX(O65:O98)</f>
        <v>0.32667126119917289</v>
      </c>
      <c r="P102" s="39"/>
      <c r="Q102" s="39"/>
      <c r="R102" s="49">
        <f>MAX(R65:R98)</f>
        <v>0.13805809807056191</v>
      </c>
      <c r="S102" s="51"/>
      <c r="U102" s="37">
        <f>AVERAGE(U64:U99)</f>
        <v>0.67159620201195469</v>
      </c>
      <c r="V102" s="37">
        <f>AVERAGE(V64:V99)</f>
        <v>0.80517395138294312</v>
      </c>
      <c r="W102" s="57" t="s">
        <v>45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U103">
        <f>STDEV(U64:U99)</f>
        <v>0.10554946998321665</v>
      </c>
      <c r="V103">
        <f>STDEV(V64:V99)</f>
        <v>0.11082619351381155</v>
      </c>
      <c r="W103" s="57" t="s">
        <v>46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189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7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f t="shared" ref="B189:B197" si="70">C$185*(1+B$203)*Y77</f>
        <v>1563.7600082194604</v>
      </c>
      <c r="C190" s="12">
        <f t="shared" si="66"/>
        <v>19759.719008219457</v>
      </c>
      <c r="D190" s="10">
        <f t="shared" ref="D189:D197" si="71">D189+B190-F190</f>
        <v>14314.257476765188</v>
      </c>
      <c r="E190" s="13">
        <f t="shared" si="67"/>
        <v>-135.56518990147924</v>
      </c>
      <c r="F190" s="10">
        <f t="shared" ref="F189:F197" si="72">G$185*(1+F$203)*Z77</f>
        <v>1699.3251981209396</v>
      </c>
      <c r="G190" s="12">
        <f t="shared" si="68"/>
        <v>18511.053198120935</v>
      </c>
      <c r="H190" s="57"/>
      <c r="I190" s="57"/>
      <c r="J190" s="57"/>
      <c r="K190" s="54">
        <f t="shared" si="69"/>
        <v>0.77328163468398625</v>
      </c>
    </row>
    <row r="191" spans="1:11" x14ac:dyDescent="0.2">
      <c r="A191" s="1">
        <v>43617</v>
      </c>
      <c r="B191" s="10">
        <f t="shared" si="70"/>
        <v>1621.6880689934571</v>
      </c>
      <c r="C191" s="12">
        <f t="shared" si="66"/>
        <v>19871.222077212919</v>
      </c>
      <c r="D191" s="10">
        <f t="shared" si="71"/>
        <v>14133.511011697618</v>
      </c>
      <c r="E191" s="13">
        <f t="shared" si="67"/>
        <v>-180.74646506757017</v>
      </c>
      <c r="F191" s="10">
        <f t="shared" si="72"/>
        <v>1802.4345340610269</v>
      </c>
      <c r="G191" s="12">
        <f t="shared" si="68"/>
        <v>18600.715732181965</v>
      </c>
      <c r="H191" s="57"/>
      <c r="I191" s="57"/>
      <c r="J191" s="57"/>
      <c r="K191" s="54">
        <f t="shared" si="69"/>
        <v>0.75983694472813057</v>
      </c>
    </row>
    <row r="192" spans="1:11" x14ac:dyDescent="0.2">
      <c r="A192" s="1">
        <v>43647</v>
      </c>
      <c r="B192" s="10">
        <f t="shared" si="70"/>
        <v>1563.6013535912293</v>
      </c>
      <c r="C192" s="12">
        <f t="shared" si="66"/>
        <v>20004.835430804145</v>
      </c>
      <c r="D192" s="10">
        <f t="shared" si="71"/>
        <v>14019.446689378241</v>
      </c>
      <c r="E192" s="13">
        <f t="shared" si="67"/>
        <v>-114.06432231937652</v>
      </c>
      <c r="F192" s="10">
        <f t="shared" si="72"/>
        <v>1677.6656759106056</v>
      </c>
      <c r="G192" s="12">
        <f t="shared" si="68"/>
        <v>18680.666408092569</v>
      </c>
      <c r="H192" s="57"/>
      <c r="I192" s="57"/>
      <c r="J192" s="57"/>
      <c r="K192" s="54">
        <f t="shared" si="69"/>
        <v>0.75047893812315702</v>
      </c>
    </row>
    <row r="193" spans="1:12" x14ac:dyDescent="0.2">
      <c r="A193" s="1">
        <v>43678</v>
      </c>
      <c r="B193" s="10">
        <f t="shared" si="70"/>
        <v>1765.591367288823</v>
      </c>
      <c r="C193" s="12">
        <f t="shared" si="66"/>
        <v>20027.48779809297</v>
      </c>
      <c r="D193" s="10">
        <f t="shared" si="71"/>
        <v>13986.266071907457</v>
      </c>
      <c r="E193" s="13">
        <f t="shared" si="67"/>
        <v>-33.180617470783545</v>
      </c>
      <c r="F193" s="10">
        <f t="shared" si="72"/>
        <v>1798.7719847596068</v>
      </c>
      <c r="G193" s="12">
        <f t="shared" si="68"/>
        <v>18687.420059518845</v>
      </c>
      <c r="H193" s="57"/>
      <c r="I193" s="57"/>
      <c r="J193" s="57"/>
      <c r="K193" s="54">
        <f t="shared" si="69"/>
        <v>0.74843215528744145</v>
      </c>
    </row>
    <row r="194" spans="1:12" x14ac:dyDescent="0.2">
      <c r="A194" s="1">
        <v>43709</v>
      </c>
      <c r="B194" s="10">
        <f t="shared" si="70"/>
        <v>1657.5519573551285</v>
      </c>
      <c r="C194" s="12">
        <f t="shared" si="66"/>
        <v>20144.5457554481</v>
      </c>
      <c r="D194" s="10">
        <f t="shared" si="71"/>
        <v>14075.038066963967</v>
      </c>
      <c r="E194" s="13">
        <f t="shared" si="67"/>
        <v>88.771995056509695</v>
      </c>
      <c r="F194" s="10">
        <f t="shared" si="72"/>
        <v>1568.7799622986181</v>
      </c>
      <c r="G194" s="12">
        <f t="shared" si="68"/>
        <v>18768.263021817464</v>
      </c>
      <c r="H194" s="57"/>
      <c r="I194" s="57"/>
      <c r="J194" s="57"/>
      <c r="K194" s="54">
        <f t="shared" si="69"/>
        <v>0.74993823619171451</v>
      </c>
    </row>
    <row r="195" spans="1:12" x14ac:dyDescent="0.2">
      <c r="A195" s="1">
        <v>43739</v>
      </c>
      <c r="B195" s="10">
        <f t="shared" si="70"/>
        <v>1720.1122399738883</v>
      </c>
      <c r="C195" s="12">
        <f t="shared" si="66"/>
        <v>20326.376995421986</v>
      </c>
      <c r="D195" s="10">
        <f t="shared" si="71"/>
        <v>14311.935636401733</v>
      </c>
      <c r="E195" s="13">
        <f t="shared" si="67"/>
        <v>236.89756943776592</v>
      </c>
      <c r="F195" s="10">
        <f t="shared" si="72"/>
        <v>1483.2146705361233</v>
      </c>
      <c r="G195" s="12">
        <f t="shared" si="68"/>
        <v>18888.539025686921</v>
      </c>
      <c r="H195" s="57"/>
      <c r="I195" s="57"/>
      <c r="J195" s="57"/>
      <c r="K195" s="54">
        <f t="shared" si="69"/>
        <v>0.75770474449816527</v>
      </c>
    </row>
    <row r="196" spans="1:12" x14ac:dyDescent="0.2">
      <c r="A196" s="1">
        <v>43770</v>
      </c>
      <c r="B196" s="10">
        <f t="shared" si="70"/>
        <v>1488.4586781196692</v>
      </c>
      <c r="C196" s="12">
        <f t="shared" si="66"/>
        <v>20189.796673541659</v>
      </c>
      <c r="D196" s="10">
        <f t="shared" si="71"/>
        <v>14579.964763415415</v>
      </c>
      <c r="E196" s="13">
        <f t="shared" si="67"/>
        <v>268.02912701368223</v>
      </c>
      <c r="F196" s="10">
        <f t="shared" si="72"/>
        <v>1220.4295511059859</v>
      </c>
      <c r="G196" s="12">
        <f t="shared" si="68"/>
        <v>18780.331243459575</v>
      </c>
      <c r="H196" s="57"/>
      <c r="I196" s="57"/>
      <c r="J196" s="57"/>
      <c r="K196" s="54">
        <f t="shared" si="69"/>
        <v>0.77634225799361356</v>
      </c>
    </row>
    <row r="197" spans="1:12" x14ac:dyDescent="0.2">
      <c r="A197" s="1">
        <v>43800</v>
      </c>
      <c r="B197" s="10">
        <f t="shared" si="70"/>
        <v>1433.0312709391415</v>
      </c>
      <c r="C197" s="12">
        <f t="shared" si="66"/>
        <v>20114.196944480798</v>
      </c>
      <c r="D197" s="10">
        <f t="shared" si="71"/>
        <v>14809.242777948937</v>
      </c>
      <c r="E197" s="13">
        <f t="shared" si="67"/>
        <v>229.27801453352185</v>
      </c>
      <c r="F197" s="10">
        <f t="shared" si="72"/>
        <v>1203.7532564056207</v>
      </c>
      <c r="G197" s="12">
        <f t="shared" si="68"/>
        <v>18820.356499865196</v>
      </c>
      <c r="H197" s="57"/>
      <c r="I197" s="57"/>
      <c r="J197" s="57"/>
      <c r="K197" s="54">
        <f t="shared" si="69"/>
        <v>0.78687365874578463</v>
      </c>
    </row>
    <row r="198" spans="1:12" x14ac:dyDescent="0.2">
      <c r="A198" s="1"/>
      <c r="B198" s="10"/>
      <c r="C198" s="12"/>
      <c r="D198" s="10"/>
      <c r="E198" s="13"/>
      <c r="F198" s="10"/>
      <c r="G198" s="12"/>
      <c r="H198" s="57"/>
      <c r="I198" s="57"/>
      <c r="J198" s="57"/>
      <c r="K198" s="54"/>
    </row>
    <row r="199" spans="1:12" x14ac:dyDescent="0.2">
      <c r="A199" s="1"/>
      <c r="B199" s="10"/>
      <c r="C199" s="12"/>
      <c r="D199" s="10"/>
      <c r="E199" s="13"/>
      <c r="F199" s="10"/>
      <c r="G199" s="12"/>
      <c r="H199" s="57"/>
      <c r="I199" s="57"/>
      <c r="J199" s="57"/>
      <c r="K199" s="54"/>
    </row>
    <row r="200" spans="1:12" x14ac:dyDescent="0.2">
      <c r="A200" s="1"/>
      <c r="C200" s="19"/>
      <c r="G200" s="33"/>
    </row>
    <row r="201" spans="1:12" ht="28.5" customHeight="1" x14ac:dyDescent="0.2">
      <c r="A201" s="61" t="s">
        <v>51</v>
      </c>
      <c r="B201" s="64">
        <f>SUM(B186:B189)/SUM(B174:B177)-1</f>
        <v>0.33781090479415687</v>
      </c>
      <c r="C201" s="62"/>
      <c r="D201" s="63"/>
      <c r="E201" s="63"/>
      <c r="F201" s="64">
        <f>SUM(F186:F189)/SUM(F174:F177)-1</f>
        <v>4.7851185609336655E-2</v>
      </c>
      <c r="G201" s="33"/>
      <c r="K201" s="33"/>
    </row>
    <row r="202" spans="1:12" ht="15.75" x14ac:dyDescent="0.25">
      <c r="A202" s="17"/>
      <c r="B202" s="8"/>
      <c r="E202" s="17"/>
      <c r="F202" s="8"/>
      <c r="G202" s="55"/>
      <c r="L202" s="59"/>
    </row>
    <row r="203" spans="1:12" ht="15.75" x14ac:dyDescent="0.25">
      <c r="A203" s="17">
        <v>2023</v>
      </c>
      <c r="B203" s="60">
        <v>0.05</v>
      </c>
      <c r="E203" s="17">
        <v>2023</v>
      </c>
      <c r="F203" s="60">
        <v>-0.01</v>
      </c>
    </row>
    <row r="205" spans="1:12" ht="15.75" x14ac:dyDescent="0.25">
      <c r="B205" s="38" t="s">
        <v>15</v>
      </c>
      <c r="C205" s="39"/>
      <c r="D205" s="39"/>
      <c r="E205" s="39"/>
      <c r="F205" s="39"/>
      <c r="G205" s="39"/>
      <c r="H205" s="39"/>
      <c r="I205" s="39"/>
      <c r="J205" s="39"/>
      <c r="K205" s="39"/>
    </row>
    <row r="206" spans="1:12" ht="15.75" x14ac:dyDescent="0.25">
      <c r="B206" s="7" t="s">
        <v>16</v>
      </c>
      <c r="F206" s="7" t="s">
        <v>17</v>
      </c>
    </row>
    <row r="207" spans="1:12" x14ac:dyDescent="0.2">
      <c r="B207" s="53" t="s">
        <v>43</v>
      </c>
      <c r="C207" s="53"/>
      <c r="D207" s="53"/>
      <c r="E207" s="53"/>
      <c r="F207" s="53" t="s">
        <v>43</v>
      </c>
    </row>
    <row r="208" spans="1:12" x14ac:dyDescent="0.2">
      <c r="B208" s="57" t="s">
        <v>49</v>
      </c>
      <c r="F208" s="57" t="s">
        <v>49</v>
      </c>
    </row>
    <row r="209" spans="1:12" x14ac:dyDescent="0.2">
      <c r="B209" t="s">
        <v>35</v>
      </c>
      <c r="F209" t="s">
        <v>35</v>
      </c>
    </row>
    <row r="210" spans="1:12" x14ac:dyDescent="0.2">
      <c r="B210" t="s">
        <v>18</v>
      </c>
      <c r="L210" s="6"/>
    </row>
    <row r="211" spans="1:12" x14ac:dyDescent="0.2">
      <c r="B211" t="s">
        <v>21</v>
      </c>
      <c r="L211" s="6"/>
    </row>
    <row r="212" spans="1:12" x14ac:dyDescent="0.2">
      <c r="L212" s="6"/>
    </row>
    <row r="213" spans="1:12" x14ac:dyDescent="0.2">
      <c r="A213" s="65"/>
      <c r="L213" s="6"/>
    </row>
    <row r="214" spans="1:12" x14ac:dyDescent="0.2">
      <c r="L214" s="6"/>
    </row>
    <row r="215" spans="1:12" x14ac:dyDescent="0.2">
      <c r="L215" s="6"/>
    </row>
    <row r="218" spans="1:12" ht="15.75" x14ac:dyDescent="0.25">
      <c r="B218" s="8"/>
      <c r="F218" s="8"/>
    </row>
    <row r="219" spans="1:12" ht="15.75" x14ac:dyDescent="0.25">
      <c r="B219" s="8"/>
      <c r="F219" s="8"/>
    </row>
    <row r="220" spans="1:12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2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 spans="1:12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 spans="1:12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 spans="1:12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 spans="1:1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 spans="1:1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2023-05-22T02:31:26Z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