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9" i="2" l="1"/>
  <c r="B189" i="2"/>
  <c r="F175" i="2"/>
  <c r="F174" i="2" l="1"/>
  <c r="B176" i="2" l="1"/>
  <c r="F176" i="2"/>
  <c r="B177" i="2"/>
  <c r="F177" i="2"/>
  <c r="G179" i="2" s="1"/>
  <c r="B178" i="2"/>
  <c r="F178" i="2"/>
  <c r="B179" i="2"/>
  <c r="F179" i="2"/>
  <c r="B180" i="2"/>
  <c r="F180" i="2"/>
  <c r="B181" i="2"/>
  <c r="F181" i="2"/>
  <c r="B182" i="2"/>
  <c r="F182" i="2"/>
  <c r="B183" i="2"/>
  <c r="F183" i="2"/>
  <c r="B184" i="2"/>
  <c r="F184" i="2"/>
  <c r="B185" i="2"/>
  <c r="F185" i="2"/>
  <c r="C178" i="2" l="1"/>
  <c r="E175" i="2"/>
  <c r="C175" i="2"/>
  <c r="C182" i="2"/>
  <c r="C184" i="2"/>
  <c r="C181" i="2"/>
  <c r="C176" i="2"/>
  <c r="G176" i="2"/>
  <c r="G182" i="2"/>
  <c r="G178" i="2"/>
  <c r="G175" i="2"/>
  <c r="G177" i="2"/>
  <c r="G180" i="2"/>
  <c r="C185" i="2"/>
  <c r="G181" i="2"/>
  <c r="C177" i="2"/>
  <c r="G183" i="2"/>
  <c r="C179" i="2"/>
  <c r="G184" i="2"/>
  <c r="C180" i="2"/>
  <c r="G185" i="2"/>
  <c r="C183" i="2"/>
  <c r="G174" i="2"/>
  <c r="E174" i="2"/>
  <c r="C174" i="2"/>
  <c r="K174" i="2" l="1"/>
  <c r="K175" i="2"/>
  <c r="D176" i="2"/>
  <c r="K176" i="2" s="1"/>
  <c r="E176" i="2"/>
  <c r="D177" i="2" l="1"/>
  <c r="K177" i="2" s="1"/>
  <c r="E177" i="2" l="1"/>
  <c r="D178" i="2"/>
  <c r="K178" i="2" s="1"/>
  <c r="E178" i="2" l="1"/>
  <c r="D179" i="2"/>
  <c r="D180" i="2" s="1"/>
  <c r="K179" i="2" l="1"/>
  <c r="E179" i="2"/>
  <c r="D181" i="2"/>
  <c r="E180" i="2"/>
  <c r="K180" i="2"/>
  <c r="D182" i="2" l="1"/>
  <c r="E181" i="2"/>
  <c r="K181" i="2"/>
  <c r="E182" i="2" l="1"/>
  <c r="K182" i="2"/>
  <c r="D183" i="2"/>
  <c r="E183" i="2" l="1"/>
  <c r="K183" i="2"/>
  <c r="D184" i="2"/>
  <c r="K184" i="2" l="1"/>
  <c r="D185" i="2"/>
  <c r="E184" i="2"/>
  <c r="K185" i="2" l="1"/>
  <c r="E185" i="2"/>
  <c r="R101" i="2" l="1"/>
  <c r="R100" i="2"/>
  <c r="O101" i="2"/>
  <c r="O100" i="2"/>
  <c r="U98" i="2"/>
  <c r="V98" i="2"/>
  <c r="R98" i="2"/>
  <c r="O98" i="2"/>
  <c r="R97" i="2" l="1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U92" i="2" l="1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V94" i="2" l="1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U97" i="2" l="1"/>
  <c r="V97" i="2"/>
  <c r="G151" i="2"/>
  <c r="K151" i="2" s="1"/>
  <c r="E152" i="2"/>
  <c r="F152" i="2" s="1"/>
  <c r="G152" i="2" s="1"/>
  <c r="K152" i="2" s="1"/>
  <c r="V101" i="2" l="1"/>
  <c r="V102" i="2"/>
  <c r="V100" i="2"/>
  <c r="U102" i="2"/>
  <c r="U100" i="2"/>
  <c r="U101" i="2"/>
  <c r="E153" i="2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G158" i="2"/>
  <c r="K158" i="2" s="1"/>
  <c r="K159" i="2"/>
  <c r="E160" i="2" l="1"/>
  <c r="F160" i="2" s="1"/>
  <c r="G160" i="2" l="1"/>
  <c r="K160" i="2" s="1"/>
  <c r="E161" i="2"/>
  <c r="F161" i="2" s="1"/>
  <c r="G161" i="2" l="1"/>
  <c r="K161" i="2" s="1"/>
  <c r="E162" i="2" l="1"/>
  <c r="F162" i="2" s="1"/>
  <c r="G162" i="2" l="1"/>
  <c r="K162" i="2" s="1"/>
  <c r="E163" i="2"/>
  <c r="F163" i="2" s="1"/>
  <c r="G163" i="2" l="1"/>
  <c r="K163" i="2" s="1"/>
  <c r="E164" i="2"/>
  <c r="F164" i="2" s="1"/>
  <c r="G164" i="2" l="1"/>
  <c r="K164" i="2" s="1"/>
  <c r="E165" i="2"/>
  <c r="F165" i="2" s="1"/>
  <c r="G165" i="2" l="1"/>
  <c r="K165" i="2" s="1"/>
  <c r="E166" i="2"/>
  <c r="F166" i="2" s="1"/>
  <c r="G166" i="2" s="1"/>
  <c r="K166" i="2" s="1"/>
  <c r="E167" i="2" l="1"/>
  <c r="F167" i="2" s="1"/>
  <c r="G167" i="2" l="1"/>
  <c r="K167" i="2" s="1"/>
  <c r="E168" i="2"/>
  <c r="F168" i="2" s="1"/>
  <c r="G168" i="2" s="1"/>
  <c r="K168" i="2" s="1"/>
  <c r="E169" i="2" l="1"/>
  <c r="F169" i="2" s="1"/>
  <c r="G169" i="2" s="1"/>
  <c r="K169" i="2" s="1"/>
  <c r="E170" i="2" l="1"/>
  <c r="F170" i="2" s="1"/>
  <c r="G170" i="2" s="1"/>
  <c r="K170" i="2"/>
  <c r="E171" i="2" l="1"/>
  <c r="F171" i="2" s="1"/>
  <c r="G171" i="2" s="1"/>
  <c r="K171" i="2" s="1"/>
  <c r="E172" i="2" l="1"/>
  <c r="F172" i="2" s="1"/>
  <c r="G172" i="2" s="1"/>
  <c r="K172" i="2" s="1"/>
  <c r="E173" i="2" l="1"/>
  <c r="F173" i="2" s="1"/>
  <c r="G173" i="2" l="1"/>
  <c r="K173" i="2" s="1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<sst xmlns="http://schemas.openxmlformats.org/spreadsheetml/2006/main" count="87" uniqueCount="52">
  <si>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</si>
  <si>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</si>
  <si>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</si>
  <si>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</si>
  <si>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</si>
  <si>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</si>
  <si>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</si>
  <si>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</si>
  <si>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</si>
  <si>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</si>
  <si>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</si>
  <si>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</si>
  <si>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</si>
  <si>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</si>
  <si>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</si>
  <si>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</si>
  <si>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</si>
  <si>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</si>
  <si>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</si>
  <si>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</si>
  <si>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</si>
  <si>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</si>
  <si>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</si>
  <si>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</si>
  <si>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</si>
  <si>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</si>
  <si>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</si>
  <si>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</si>
  <si>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</si>
  <si>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</si>
  <si>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</si>
  <si>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</si>
  <si>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</si>
  <si>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</si>
  <si>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</si>
  <si>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</si>
  <si>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</si>
  <si>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</si>
  <si>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</si>
  <si>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</si>
  <si>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</si>
  <si>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</si>
  <si>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</si>
  <si>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</si>
  <si>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</si>
  <si>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</si>
  <si>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</si>
  <si>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</si>
  <si>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</si>
  <si>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Choose a growth factor for Jan to Dec 2021.</t>
  </si>
  <si>
    <t>from 2000 to 2021 (22 YEARS)</t>
  </si>
  <si>
    <t>2022 YTD growth rate vs.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</si>
</sst>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6576"/>
        <c:axId val="390483328"/>
      </c:lineChart>
      <c:catAx>
        <c:axId val="2875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4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48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576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744960"/>
        <c:axId val="390481024"/>
      </c:lineChart>
      <c:catAx>
        <c:axId val="4087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4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48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744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745472"/>
        <c:axId val="390482752"/>
      </c:lineChart>
      <c:catAx>
        <c:axId val="4087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48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48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745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3"/>
          <c:order val="0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1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1803.1659999999999</c:v>
                </c:pt>
                <c:pt idx="8">
                  <c:v>1843.578</c:v>
                </c:pt>
                <c:pt idx="9">
                  <c:v>1843.4680000000001</c:v>
                </c:pt>
                <c:pt idx="10">
                  <c:v>1422.6120000000001</c:v>
                </c:pt>
                <c:pt idx="11">
                  <c:v>1574.354</c:v>
                </c:pt>
              </c:numCache>
            </c:numRef>
          </c:val>
          <c:smooth val="0"/>
        </c:ser>
        <c:ser>
          <c:idx val="1"/>
          <c:order val="2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1503.68</c:v>
                </c:pt>
                <c:pt idx="1">
                  <c:v>1186.2929999999999</c:v>
                </c:pt>
                <c:pt idx="2">
                  <c:v>1464.5160000000001</c:v>
                </c:pt>
                <c:pt idx="3">
                  <c:v>1572.076</c:v>
                </c:pt>
                <c:pt idx="4">
                  <c:v>1381.3</c:v>
                </c:pt>
                <c:pt idx="5">
                  <c:v>1567.527</c:v>
                </c:pt>
                <c:pt idx="6">
                  <c:v>1216.971</c:v>
                </c:pt>
                <c:pt idx="7">
                  <c:v>1613.1369999999999</c:v>
                </c:pt>
                <c:pt idx="8">
                  <c:v>1398.9469999999999</c:v>
                </c:pt>
                <c:pt idx="9">
                  <c:v>1399.4010000000001</c:v>
                </c:pt>
                <c:pt idx="10">
                  <c:v>1297.0129999999999</c:v>
                </c:pt>
                <c:pt idx="11">
                  <c:v>1256.018</c:v>
                </c:pt>
              </c:numCache>
            </c:numRef>
          </c:val>
          <c:smooth val="0"/>
        </c:ser>
        <c:ser>
          <c:idx val="2"/>
          <c:order val="3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data!$B$174:$B$185</c:f>
              <c:numCache>
                <c:formatCode>#,##0</c:formatCode>
                <c:ptCount val="12"/>
                <c:pt idx="0">
                  <c:v>1219.9449999999999</c:v>
                </c:pt>
                <c:pt idx="1">
                  <c:v>1336.681</c:v>
                </c:pt>
                <c:pt idx="2">
                  <c:v>1440.2941528933795</c:v>
                </c:pt>
                <c:pt idx="3">
                  <c:v>1402.5441964875342</c:v>
                </c:pt>
                <c:pt idx="4">
                  <c:v>1441.4291654667602</c:v>
                </c:pt>
                <c:pt idx="5">
                  <c:v>1499.2113446958845</c:v>
                </c:pt>
                <c:pt idx="6">
                  <c:v>1446.6622092044599</c:v>
                </c:pt>
                <c:pt idx="7">
                  <c:v>1627.8939479200567</c:v>
                </c:pt>
                <c:pt idx="8">
                  <c:v>1532.5027977228324</c:v>
                </c:pt>
                <c:pt idx="9">
                  <c:v>1593.0037542740283</c:v>
                </c:pt>
                <c:pt idx="10">
                  <c:v>1365.5126996969514</c:v>
                </c:pt>
                <c:pt idx="11">
                  <c:v>1317.1273053786472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746496"/>
        <c:axId val="390485632"/>
      </c:lineChart>
      <c:catAx>
        <c:axId val="4087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9048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48563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0874649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3"/>
          <c:order val="0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1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>
                  <c:v>1792.6919999999998</c:v>
                </c:pt>
                <c:pt idx="8">
                  <c:v>1620.3983333333349</c:v>
                </c:pt>
                <c:pt idx="9">
                  <c:v>1547.5006666666661</c:v>
                </c:pt>
                <c:pt idx="10">
                  <c:v>1060.1793333333326</c:v>
                </c:pt>
                <c:pt idx="11">
                  <c:v>1476.2026666666668</c:v>
                </c:pt>
              </c:numCache>
            </c:numRef>
          </c:val>
          <c:smooth val="0"/>
        </c:ser>
        <c:ser>
          <c:idx val="1"/>
          <c:order val="2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#,##0_);\(#,##0\)</c:formatCode>
                <c:ptCount val="12"/>
                <c:pt idx="0">
                  <c:v>1224.9453333333347</c:v>
                </c:pt>
                <c:pt idx="1">
                  <c:v>1112.9549999999983</c:v>
                </c:pt>
                <c:pt idx="2">
                  <c:v>1179.0100000000025</c:v>
                </c:pt>
                <c:pt idx="3">
                  <c:v>1897.8266666666632</c:v>
                </c:pt>
                <c:pt idx="4">
                  <c:v>1784.6236666666689</c:v>
                </c:pt>
                <c:pt idx="5">
                  <c:v>2163.6303333333326</c:v>
                </c:pt>
                <c:pt idx="6">
                  <c:v>1448.3520000000012</c:v>
                </c:pt>
                <c:pt idx="7">
                  <c:v>1763.2429999999997</c:v>
                </c:pt>
                <c:pt idx="8">
                  <c:v>1564.861333333334</c:v>
                </c:pt>
                <c:pt idx="9">
                  <c:v>1643.3840000000002</c:v>
                </c:pt>
                <c:pt idx="10">
                  <c:v>1572.2593333333307</c:v>
                </c:pt>
                <c:pt idx="11">
                  <c:v>1336.1346666666668</c:v>
                </c:pt>
              </c:numCache>
            </c:numRef>
          </c:val>
          <c:smooth val="0"/>
        </c:ser>
        <c:ser>
          <c:idx val="2"/>
          <c:order val="3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data!$F$174:$F$185</c:f>
              <c:numCache>
                <c:formatCode>#,##0_);\(#,##0\)</c:formatCode>
                <c:ptCount val="12"/>
                <c:pt idx="0">
                  <c:v>1320.3783333333342</c:v>
                </c:pt>
                <c:pt idx="1">
                  <c:v>1427.3469999999993</c:v>
                </c:pt>
                <c:pt idx="2" formatCode="#,##0">
                  <c:v>1568.9132241365653</c:v>
                </c:pt>
                <c:pt idx="3" formatCode="#,##0">
                  <c:v>1716.2976368671152</c:v>
                </c:pt>
                <c:pt idx="4" formatCode="#,##0">
                  <c:v>1766.2657515394549</c:v>
                </c:pt>
                <c:pt idx="5" formatCode="#,##0">
                  <c:v>1882.1256363047198</c:v>
                </c:pt>
                <c:pt idx="6" formatCode="#,##0">
                  <c:v>1751.6761025890289</c:v>
                </c:pt>
                <c:pt idx="7" formatCode="#,##0">
                  <c:v>1874.4243023763197</c:v>
                </c:pt>
                <c:pt idx="8" formatCode="#,##0">
                  <c:v>1638.2718742366312</c:v>
                </c:pt>
                <c:pt idx="9" formatCode="#,##0">
                  <c:v>1550.970919154209</c:v>
                </c:pt>
                <c:pt idx="10" formatCode="#,##0">
                  <c:v>1266.4723619954411</c:v>
                </c:pt>
                <c:pt idx="11" formatCode="#,##0">
                  <c:v>1256.0443351376236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909312"/>
        <c:axId val="390487360"/>
      </c:lineChart>
      <c:catAx>
        <c:axId val="4089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904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48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0890931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210</xdr:row>
      <xdr:rowOff>0</xdr:rowOff>
    </xdr:from>
    <xdr:to>
      <xdr:col>5</xdr:col>
      <xdr:colOff>419100</xdr:colOff>
      <xdr:row>210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210</xdr:row>
      <xdr:rowOff>0</xdr:rowOff>
    </xdr:from>
    <xdr:to>
      <xdr:col>8</xdr:col>
      <xdr:colOff>469900</xdr:colOff>
      <xdr:row>210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199</xdr:row>
      <xdr:rowOff>0</xdr:rowOff>
    </xdr:from>
    <xdr:to>
      <xdr:col>12</xdr:col>
      <xdr:colOff>482600</xdr:colOff>
      <xdr:row>199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201</xdr:row>
      <xdr:rowOff>0</xdr:rowOff>
    </xdr:from>
    <xdr:to>
      <xdr:col>6</xdr:col>
      <xdr:colOff>177800</xdr:colOff>
      <xdr:row>222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201</xdr:row>
      <xdr:rowOff>8659</xdr:rowOff>
    </xdr:from>
    <xdr:to>
      <xdr:col>20</xdr:col>
      <xdr:colOff>254000</xdr:colOff>
      <xdr:row>222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14"/>
  <sheetViews>
    <sheetView tabSelected="1" zoomScaleNormal="100" zoomScalePageLayoutView="110" workbookViewId="0">
      <pane ySplit="5" topLeftCell="A183" activePane="bottomLeft" state="frozen"/>
      <selection pane="bottomLeft" activeCell="C191" sqref="C191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50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8.0346187049097587E-2</v>
      </c>
      <c r="Z73" s="26">
        <v>6.8972484955111379E-2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7.495348398482897E-2</v>
      </c>
      <c r="Z74" s="26">
        <v>6.9106572386361337E-2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8.2953898984536978E-2</v>
      </c>
      <c r="Z75" s="26">
        <v>8.3107415492334594E-2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8.0779686123872124E-2</v>
      </c>
      <c r="Z76" s="26">
        <v>9.0914563419609212E-2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8.3019270157619396E-2</v>
      </c>
      <c r="Z77" s="26">
        <v>9.3561440763464968E-2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8.6347241078871914E-2</v>
      </c>
      <c r="Z78" s="26">
        <v>9.9698692610124609E-2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8.3320667883026223E-2</v>
      </c>
      <c r="Z79" s="26">
        <v>9.2788607697520453E-2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9.375872966089592E-2</v>
      </c>
      <c r="Z80" s="26">
        <v>9.9290742731962936E-2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8.8264665950658031E-2</v>
      </c>
      <c r="Z81" s="26">
        <v>8.6781435229803444E-2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9.1749225148606325E-2</v>
      </c>
      <c r="Z82" s="26">
        <v>8.2156987787271735E-2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7.8646853023188412E-2</v>
      </c>
      <c r="Z83" s="26">
        <v>6.7086721673748725E-2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75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7.5860090954798121E-2</v>
      </c>
      <c r="Z84" s="26">
        <v>6.653433525268658E-2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8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8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MIN(K139:K150)</f>
        <v>0.63031486341374798</v>
      </c>
      <c r="V97" s="58">
        <f>MAX(K139:K150)</f>
        <v>0.80541097492551161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32">
        <v>2021</v>
      </c>
      <c r="N98" s="2">
        <v>16856.879000000001</v>
      </c>
      <c r="O98" s="34">
        <f t="shared" si="28"/>
        <v>-0.16481560956313546</v>
      </c>
      <c r="P98" s="35"/>
      <c r="Q98" s="2">
        <v>18691.225333333336</v>
      </c>
      <c r="R98" s="34">
        <f t="shared" si="27"/>
        <v>1.6252702688148712E-3</v>
      </c>
      <c r="T98" s="32">
        <v>2021</v>
      </c>
      <c r="U98" s="37">
        <f>MIN(K140:K151)</f>
        <v>0.63031486341374798</v>
      </c>
      <c r="V98" s="58">
        <f>MAX(K140:K151)</f>
        <v>0.83585303814326173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M100" s="45" t="s">
        <v>39</v>
      </c>
      <c r="N100" s="46"/>
      <c r="O100" s="47">
        <f>MIN(O65:O98)</f>
        <v>-0.24491489929975141</v>
      </c>
      <c r="P100" s="46"/>
      <c r="Q100" s="46"/>
      <c r="R100" s="47">
        <f>MIN(R65:R98)</f>
        <v>-0.13917411362916188</v>
      </c>
      <c r="S100" s="50"/>
      <c r="U100" s="37">
        <f>MEDIAN(U64:U97)</f>
        <v>0.67723117832282642</v>
      </c>
      <c r="V100" s="37">
        <f>MEDIAN(V64:V97)</f>
        <v>0.81356738190460176</v>
      </c>
      <c r="W100" s="57" t="s">
        <v>44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  <c r="M101" s="48" t="s">
        <v>40</v>
      </c>
      <c r="N101" s="39"/>
      <c r="O101" s="49">
        <f>MAX(O65:O98)</f>
        <v>0.32667126119917289</v>
      </c>
      <c r="P101" s="39"/>
      <c r="Q101" s="39"/>
      <c r="R101" s="49">
        <f>MAX(R65:R98)</f>
        <v>0.13805809807056191</v>
      </c>
      <c r="S101" s="51"/>
      <c r="U101" s="37">
        <f>AVERAGE(U64:U97)</f>
        <v>0.6640183327277307</v>
      </c>
      <c r="V101" s="37">
        <f>AVERAGE(V64:V97)</f>
        <v>0.80215529929606733</v>
      </c>
      <c r="W101" s="57" t="s">
        <v>45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  <c r="U102">
        <f>STDEV(U64:U97)</f>
        <v>0.10457671481466679</v>
      </c>
      <c r="V102">
        <f>STDEV(V64:V97)</f>
        <v>0.11208365191229781</v>
      </c>
      <c r="W102" s="57" t="s">
        <v>46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v>1503.68</v>
      </c>
      <c r="C162" s="12">
        <f>SUM(B151:B162)</f>
        <v>19925.038</v>
      </c>
      <c r="D162" s="10">
        <v>16034.377333333332</v>
      </c>
      <c r="E162" s="13">
        <f t="shared" ref="E162:E174" si="55">D162-D161</f>
        <v>278.73466666666536</v>
      </c>
      <c r="F162" s="9">
        <f t="shared" si="26"/>
        <v>1224.9453333333347</v>
      </c>
      <c r="G162" s="12">
        <f t="shared" ref="G162:G174" si="56">SUM(F151:F162)</f>
        <v>18644.838000000003</v>
      </c>
      <c r="H162" s="57"/>
      <c r="I162" s="57"/>
      <c r="J162" s="57"/>
      <c r="K162" s="54">
        <f t="shared" ref="K162:K174" si="57">D162/G162</f>
        <v>0.85999016635775161</v>
      </c>
    </row>
    <row r="163" spans="1:11" x14ac:dyDescent="0.2">
      <c r="A163" s="1">
        <v>42767</v>
      </c>
      <c r="B163" s="10">
        <v>1186.2929999999999</v>
      </c>
      <c r="C163" s="12">
        <f t="shared" ref="C163:C174" si="58">SUM(B152:B163)</f>
        <v>19580.502</v>
      </c>
      <c r="D163" s="10">
        <v>16107.715333333334</v>
      </c>
      <c r="E163" s="13">
        <f t="shared" si="55"/>
        <v>73.338000000001557</v>
      </c>
      <c r="F163" s="9">
        <f t="shared" si="26"/>
        <v>1112.9549999999983</v>
      </c>
      <c r="G163" s="12">
        <f t="shared" si="56"/>
        <v>18515.941666666666</v>
      </c>
      <c r="H163" s="57"/>
      <c r="I163" s="57"/>
      <c r="J163" s="57"/>
      <c r="K163" s="54">
        <f t="shared" si="57"/>
        <v>0.86993767982814818</v>
      </c>
    </row>
    <row r="164" spans="1:11" x14ac:dyDescent="0.2">
      <c r="A164" s="1">
        <v>42795</v>
      </c>
      <c r="B164" s="10">
        <v>1464.5160000000001</v>
      </c>
      <c r="C164" s="12">
        <f t="shared" si="58"/>
        <v>19526.855</v>
      </c>
      <c r="D164" s="10">
        <v>16393.221333333331</v>
      </c>
      <c r="E164" s="13">
        <f t="shared" si="55"/>
        <v>285.50599999999758</v>
      </c>
      <c r="F164" s="9">
        <f t="shared" si="26"/>
        <v>1179.0100000000025</v>
      </c>
      <c r="G164" s="12">
        <f t="shared" si="56"/>
        <v>18437.004000000001</v>
      </c>
      <c r="H164" s="57"/>
      <c r="I164" s="57"/>
      <c r="J164" s="57"/>
      <c r="K164" s="54">
        <f t="shared" si="57"/>
        <v>0.88914778850909459</v>
      </c>
    </row>
    <row r="165" spans="1:11" x14ac:dyDescent="0.2">
      <c r="A165" s="1">
        <v>42826</v>
      </c>
      <c r="B165" s="10">
        <v>1572.076</v>
      </c>
      <c r="C165" s="12">
        <f t="shared" si="58"/>
        <v>19427.351000000002</v>
      </c>
      <c r="D165" s="10">
        <v>16067.470666666668</v>
      </c>
      <c r="E165" s="13">
        <f t="shared" si="55"/>
        <v>-325.75066666666316</v>
      </c>
      <c r="F165" s="9">
        <f t="shared" si="26"/>
        <v>1897.8266666666632</v>
      </c>
      <c r="G165" s="12">
        <f t="shared" si="56"/>
        <v>18656.031666666666</v>
      </c>
      <c r="H165" s="57"/>
      <c r="I165" s="57"/>
      <c r="J165" s="57"/>
      <c r="K165" s="54">
        <f t="shared" si="57"/>
        <v>0.86124803783298332</v>
      </c>
    </row>
    <row r="166" spans="1:11" x14ac:dyDescent="0.2">
      <c r="A166" s="1">
        <v>42856</v>
      </c>
      <c r="B166" s="10">
        <v>1381.3</v>
      </c>
      <c r="C166" s="12">
        <f t="shared" si="58"/>
        <v>19219.522999999997</v>
      </c>
      <c r="D166" s="10">
        <v>15664.146999999999</v>
      </c>
      <c r="E166" s="13">
        <f t="shared" si="55"/>
        <v>-403.32366666666894</v>
      </c>
      <c r="F166" s="9">
        <f t="shared" si="26"/>
        <v>1784.6236666666689</v>
      </c>
      <c r="G166" s="12">
        <f t="shared" si="56"/>
        <v>18712.353000000003</v>
      </c>
      <c r="H166" s="57"/>
      <c r="I166" s="57"/>
      <c r="J166" s="57"/>
      <c r="K166" s="54">
        <f t="shared" si="57"/>
        <v>0.83710194009272898</v>
      </c>
    </row>
    <row r="167" spans="1:11" x14ac:dyDescent="0.2">
      <c r="A167" s="1">
        <v>42887</v>
      </c>
      <c r="B167" s="10">
        <v>1567.527</v>
      </c>
      <c r="C167" s="12">
        <f t="shared" si="58"/>
        <v>19061.343999999997</v>
      </c>
      <c r="D167" s="10">
        <v>15068.043666666666</v>
      </c>
      <c r="E167" s="13">
        <f t="shared" si="55"/>
        <v>-596.10333333333256</v>
      </c>
      <c r="F167" s="9">
        <f t="shared" si="26"/>
        <v>2163.6303333333326</v>
      </c>
      <c r="G167" s="12">
        <f t="shared" si="56"/>
        <v>18906.545666666665</v>
      </c>
      <c r="H167" s="57"/>
      <c r="I167" s="57"/>
      <c r="J167" s="57"/>
      <c r="K167" s="54">
        <f t="shared" si="57"/>
        <v>0.79697497006195583</v>
      </c>
    </row>
    <row r="168" spans="1:11" x14ac:dyDescent="0.2">
      <c r="A168" s="1">
        <v>42917</v>
      </c>
      <c r="B168" s="10">
        <v>1216.971</v>
      </c>
      <c r="C168" s="12">
        <f t="shared" si="58"/>
        <v>18379.541000000001</v>
      </c>
      <c r="D168" s="10">
        <v>14836.662666666665</v>
      </c>
      <c r="E168" s="13">
        <f t="shared" si="55"/>
        <v>-231.38100000000122</v>
      </c>
      <c r="F168" s="9">
        <f t="shared" si="26"/>
        <v>1448.3520000000012</v>
      </c>
      <c r="G168" s="12">
        <f t="shared" si="56"/>
        <v>18308.316000000003</v>
      </c>
      <c r="H168" s="57"/>
      <c r="I168" s="57"/>
      <c r="J168" s="57"/>
      <c r="K168" s="54">
        <f t="shared" si="57"/>
        <v>0.81037833663492931</v>
      </c>
    </row>
    <row r="169" spans="1:11" x14ac:dyDescent="0.2">
      <c r="A169" s="1">
        <v>42948</v>
      </c>
      <c r="B169" s="10">
        <v>1613.1369999999999</v>
      </c>
      <c r="C169" s="12">
        <f t="shared" si="58"/>
        <v>18189.511999999999</v>
      </c>
      <c r="D169" s="10">
        <v>14686.556666666665</v>
      </c>
      <c r="E169" s="13">
        <f t="shared" si="55"/>
        <v>-150.10599999999977</v>
      </c>
      <c r="F169" s="9">
        <f t="shared" si="26"/>
        <v>1763.2429999999997</v>
      </c>
      <c r="G169" s="12">
        <f t="shared" si="56"/>
        <v>18278.867000000002</v>
      </c>
      <c r="H169" s="57"/>
      <c r="I169" s="57"/>
      <c r="J169" s="57"/>
      <c r="K169" s="54">
        <f t="shared" si="57"/>
        <v>0.80347193656295346</v>
      </c>
    </row>
    <row r="170" spans="1:11" x14ac:dyDescent="0.2">
      <c r="A170" s="1">
        <v>42979</v>
      </c>
      <c r="B170" s="10">
        <v>1398.9469999999999</v>
      </c>
      <c r="C170" s="12">
        <f t="shared" si="58"/>
        <v>17744.880999999998</v>
      </c>
      <c r="D170" s="10">
        <v>14520.642333333331</v>
      </c>
      <c r="E170" s="13">
        <f t="shared" si="55"/>
        <v>-165.91433333333407</v>
      </c>
      <c r="F170" s="9">
        <f t="shared" si="26"/>
        <v>1564.861333333334</v>
      </c>
      <c r="G170" s="12">
        <f t="shared" si="56"/>
        <v>18223.330000000002</v>
      </c>
      <c r="H170" s="57"/>
      <c r="I170" s="57"/>
      <c r="J170" s="57"/>
      <c r="K170" s="54">
        <f t="shared" si="57"/>
        <v>0.79681607770551977</v>
      </c>
    </row>
    <row r="171" spans="1:11" x14ac:dyDescent="0.2">
      <c r="A171" s="1">
        <v>43009</v>
      </c>
      <c r="B171" s="10">
        <v>1399.4010000000001</v>
      </c>
      <c r="C171" s="12">
        <f t="shared" si="58"/>
        <v>17300.813999999998</v>
      </c>
      <c r="D171" s="10">
        <v>14276.659333333331</v>
      </c>
      <c r="E171" s="13">
        <f t="shared" si="55"/>
        <v>-243.98300000000017</v>
      </c>
      <c r="F171" s="9">
        <f t="shared" si="26"/>
        <v>1643.3840000000002</v>
      </c>
      <c r="G171" s="12">
        <f t="shared" si="56"/>
        <v>18319.213333333337</v>
      </c>
      <c r="H171" s="57"/>
      <c r="I171" s="57"/>
      <c r="J171" s="57"/>
      <c r="K171" s="54">
        <f t="shared" si="57"/>
        <v>0.77932709628724939</v>
      </c>
    </row>
    <row r="172" spans="1:11" x14ac:dyDescent="0.2">
      <c r="A172" s="1">
        <v>43040</v>
      </c>
      <c r="B172" s="10">
        <v>1297.0129999999999</v>
      </c>
      <c r="C172" s="12">
        <f t="shared" si="58"/>
        <v>17175.215</v>
      </c>
      <c r="D172" s="10">
        <v>14001.413</v>
      </c>
      <c r="E172" s="13">
        <f t="shared" si="55"/>
        <v>-275.24633333333077</v>
      </c>
      <c r="F172" s="9">
        <f t="shared" si="26"/>
        <v>1572.2593333333307</v>
      </c>
      <c r="G172" s="12">
        <f t="shared" si="56"/>
        <v>18831.293333333335</v>
      </c>
      <c r="H172" s="57"/>
      <c r="I172" s="57"/>
      <c r="J172" s="57"/>
      <c r="K172" s="54">
        <f t="shared" si="57"/>
        <v>0.74351839526688546</v>
      </c>
    </row>
    <row r="173" spans="1:11" x14ac:dyDescent="0.2">
      <c r="A173" s="1">
        <v>43070</v>
      </c>
      <c r="B173" s="10">
        <v>1256.018</v>
      </c>
      <c r="C173" s="12">
        <f t="shared" si="58"/>
        <v>16856.879000000001</v>
      </c>
      <c r="D173" s="10">
        <v>13921.296333333334</v>
      </c>
      <c r="E173" s="13">
        <f t="shared" si="55"/>
        <v>-80.116666666666788</v>
      </c>
      <c r="F173" s="9">
        <f t="shared" si="26"/>
        <v>1336.1346666666668</v>
      </c>
      <c r="G173" s="12">
        <f t="shared" si="56"/>
        <v>18691.225333333336</v>
      </c>
      <c r="H173" s="57"/>
      <c r="I173" s="57"/>
      <c r="J173" s="57"/>
      <c r="K173" s="54">
        <f t="shared" si="57"/>
        <v>0.74480383629566205</v>
      </c>
    </row>
    <row r="174" spans="1:11" x14ac:dyDescent="0.2">
      <c r="A174" s="1">
        <v>43101</v>
      </c>
      <c r="B174" s="10">
        <v>1219.9449999999999</v>
      </c>
      <c r="C174" s="12">
        <f t="shared" si="58"/>
        <v>16573.144</v>
      </c>
      <c r="D174" s="10">
        <v>13820.862999999999</v>
      </c>
      <c r="E174" s="13">
        <f t="shared" si="55"/>
        <v>-100.4333333333343</v>
      </c>
      <c r="F174" s="9">
        <f t="shared" si="26"/>
        <v>1320.3783333333342</v>
      </c>
      <c r="G174" s="12">
        <f t="shared" si="56"/>
        <v>18786.658333333333</v>
      </c>
      <c r="H174" s="57"/>
      <c r="I174" s="57"/>
      <c r="J174" s="57"/>
      <c r="K174" s="54">
        <f t="shared" si="57"/>
        <v>0.73567436820190213</v>
      </c>
    </row>
    <row r="175" spans="1:11" x14ac:dyDescent="0.2">
      <c r="A175" s="1">
        <v>43132</v>
      </c>
      <c r="B175" s="10">
        <v>1336.681</v>
      </c>
      <c r="C175" s="12">
        <f t="shared" ref="C175:C185" si="59">SUM(B164:B175)</f>
        <v>16723.531999999999</v>
      </c>
      <c r="D175" s="10">
        <v>13730.197</v>
      </c>
      <c r="E175" s="13">
        <f t="shared" ref="E175:E185" si="60">D175-D174</f>
        <v>-90.665999999999258</v>
      </c>
      <c r="F175" s="9">
        <f t="shared" si="26"/>
        <v>1427.3469999999993</v>
      </c>
      <c r="G175" s="12">
        <f t="shared" ref="G175:G185" si="61">SUM(F164:F175)</f>
        <v>19101.050333333333</v>
      </c>
      <c r="H175" s="57"/>
      <c r="I175" s="57"/>
      <c r="J175" s="57"/>
      <c r="K175" s="54">
        <f t="shared" ref="K175:K185" si="62">D175/G175</f>
        <v>0.71881895290539954</v>
      </c>
    </row>
    <row r="176" spans="1:11" x14ac:dyDescent="0.2">
      <c r="A176" s="1">
        <v>43160</v>
      </c>
      <c r="B176" s="10">
        <f t="shared" ref="B175:B185" si="63">C$173*(1+B$191)*Y75</f>
        <v>1440.2941528933795</v>
      </c>
      <c r="C176" s="12">
        <f t="shared" si="59"/>
        <v>16699.31015289338</v>
      </c>
      <c r="D176" s="10">
        <f t="shared" ref="D175:D185" si="64">D175+B176-F176</f>
        <v>13601.577928756813</v>
      </c>
      <c r="E176" s="13">
        <f t="shared" si="60"/>
        <v>-128.61907124318714</v>
      </c>
      <c r="F176" s="10">
        <f t="shared" ref="F175:F185" si="65">G$173*(1+F$191)*Z75</f>
        <v>1568.9132241365653</v>
      </c>
      <c r="G176" s="12">
        <f t="shared" si="61"/>
        <v>19490.953557469897</v>
      </c>
      <c r="H176" s="57"/>
      <c r="I176" s="57"/>
      <c r="J176" s="57"/>
      <c r="K176" s="54">
        <f t="shared" si="62"/>
        <v>0.697840559142065</v>
      </c>
    </row>
    <row r="177" spans="1:12" x14ac:dyDescent="0.2">
      <c r="A177" s="1">
        <v>43191</v>
      </c>
      <c r="B177" s="10">
        <f t="shared" si="63"/>
        <v>1402.5441964875342</v>
      </c>
      <c r="C177" s="12">
        <f t="shared" si="59"/>
        <v>16529.778349380915</v>
      </c>
      <c r="D177" s="10">
        <f t="shared" si="64"/>
        <v>13287.824488377231</v>
      </c>
      <c r="E177" s="13">
        <f t="shared" si="60"/>
        <v>-313.75344037958166</v>
      </c>
      <c r="F177" s="10">
        <f t="shared" si="65"/>
        <v>1716.2976368671152</v>
      </c>
      <c r="G177" s="12">
        <f t="shared" si="61"/>
        <v>19309.424527670348</v>
      </c>
      <c r="H177" s="57"/>
      <c r="I177" s="57"/>
      <c r="J177" s="57"/>
      <c r="K177" s="54">
        <f t="shared" si="62"/>
        <v>0.68815227866246442</v>
      </c>
    </row>
    <row r="178" spans="1:12" x14ac:dyDescent="0.2">
      <c r="A178" s="1">
        <v>43221</v>
      </c>
      <c r="B178" s="10">
        <f t="shared" si="63"/>
        <v>1441.4291654667602</v>
      </c>
      <c r="C178" s="12">
        <f t="shared" si="59"/>
        <v>16589.907514847673</v>
      </c>
      <c r="D178" s="10">
        <f t="shared" si="64"/>
        <v>12962.987902304536</v>
      </c>
      <c r="E178" s="13">
        <f t="shared" si="60"/>
        <v>-324.83658607269535</v>
      </c>
      <c r="F178" s="10">
        <f t="shared" si="65"/>
        <v>1766.2657515394549</v>
      </c>
      <c r="G178" s="12">
        <f t="shared" si="61"/>
        <v>19291.066612543138</v>
      </c>
      <c r="H178" s="57"/>
      <c r="I178" s="57"/>
      <c r="J178" s="57"/>
      <c r="K178" s="54">
        <f t="shared" si="62"/>
        <v>0.67196843817209895</v>
      </c>
    </row>
    <row r="179" spans="1:12" x14ac:dyDescent="0.2">
      <c r="A179" s="1">
        <v>43252</v>
      </c>
      <c r="B179" s="10">
        <f t="shared" si="63"/>
        <v>1499.2113446958845</v>
      </c>
      <c r="C179" s="12">
        <f t="shared" si="59"/>
        <v>16521.591859543558</v>
      </c>
      <c r="D179" s="10">
        <f t="shared" si="64"/>
        <v>12580.073610695701</v>
      </c>
      <c r="E179" s="13">
        <f t="shared" si="60"/>
        <v>-382.9142916088349</v>
      </c>
      <c r="F179" s="10">
        <f t="shared" si="65"/>
        <v>1882.1256363047198</v>
      </c>
      <c r="G179" s="12">
        <f t="shared" si="61"/>
        <v>19009.561915514525</v>
      </c>
      <c r="H179" s="57"/>
      <c r="I179" s="57"/>
      <c r="J179" s="57"/>
      <c r="K179" s="54">
        <f t="shared" si="62"/>
        <v>0.6617760928214006</v>
      </c>
    </row>
    <row r="180" spans="1:12" x14ac:dyDescent="0.2">
      <c r="A180" s="1">
        <v>43282</v>
      </c>
      <c r="B180" s="10">
        <f t="shared" si="63"/>
        <v>1446.6622092044599</v>
      </c>
      <c r="C180" s="12">
        <f t="shared" si="59"/>
        <v>16751.283068748016</v>
      </c>
      <c r="D180" s="10">
        <f t="shared" si="64"/>
        <v>12275.059717311133</v>
      </c>
      <c r="E180" s="13">
        <f t="shared" si="60"/>
        <v>-305.01389338456829</v>
      </c>
      <c r="F180" s="10">
        <f t="shared" si="65"/>
        <v>1751.6761025890289</v>
      </c>
      <c r="G180" s="12">
        <f t="shared" si="61"/>
        <v>19312.886018103552</v>
      </c>
      <c r="H180" s="57"/>
      <c r="I180" s="57"/>
      <c r="J180" s="57"/>
      <c r="K180" s="54">
        <f t="shared" si="62"/>
        <v>0.63558909351014203</v>
      </c>
    </row>
    <row r="181" spans="1:12" x14ac:dyDescent="0.2">
      <c r="A181" s="1">
        <v>43313</v>
      </c>
      <c r="B181" s="10">
        <f t="shared" si="63"/>
        <v>1627.8939479200567</v>
      </c>
      <c r="C181" s="12">
        <f t="shared" si="59"/>
        <v>16766.040016668074</v>
      </c>
      <c r="D181" s="10">
        <f t="shared" si="64"/>
        <v>12028.52936285487</v>
      </c>
      <c r="E181" s="13">
        <f t="shared" si="60"/>
        <v>-246.53035445626301</v>
      </c>
      <c r="F181" s="10">
        <f t="shared" si="65"/>
        <v>1874.4243023763197</v>
      </c>
      <c r="G181" s="12">
        <f t="shared" si="61"/>
        <v>19424.06732047987</v>
      </c>
      <c r="H181" s="57"/>
      <c r="I181" s="57"/>
      <c r="J181" s="57"/>
      <c r="K181" s="54">
        <f t="shared" si="62"/>
        <v>0.61925904417415834</v>
      </c>
    </row>
    <row r="182" spans="1:12" x14ac:dyDescent="0.2">
      <c r="A182" s="1">
        <v>43344</v>
      </c>
      <c r="B182" s="10">
        <f t="shared" si="63"/>
        <v>1532.5027977228324</v>
      </c>
      <c r="C182" s="12">
        <f t="shared" si="59"/>
        <v>16899.595814390905</v>
      </c>
      <c r="D182" s="10">
        <f t="shared" si="64"/>
        <v>11922.760286341072</v>
      </c>
      <c r="E182" s="13">
        <f t="shared" si="60"/>
        <v>-105.7690765137977</v>
      </c>
      <c r="F182" s="10">
        <f t="shared" si="65"/>
        <v>1638.2718742366312</v>
      </c>
      <c r="G182" s="12">
        <f t="shared" si="61"/>
        <v>19497.477861383166</v>
      </c>
      <c r="H182" s="57"/>
      <c r="I182" s="57"/>
      <c r="J182" s="57"/>
      <c r="K182" s="54">
        <f t="shared" si="62"/>
        <v>0.61150269645672328</v>
      </c>
    </row>
    <row r="183" spans="1:12" x14ac:dyDescent="0.2">
      <c r="A183" s="1">
        <v>43374</v>
      </c>
      <c r="B183" s="10">
        <f t="shared" si="63"/>
        <v>1593.0037542740283</v>
      </c>
      <c r="C183" s="12">
        <f t="shared" si="59"/>
        <v>17093.198568664935</v>
      </c>
      <c r="D183" s="10">
        <f t="shared" si="64"/>
        <v>11964.793121460891</v>
      </c>
      <c r="E183" s="13">
        <f t="shared" si="60"/>
        <v>42.032835119818628</v>
      </c>
      <c r="F183" s="10">
        <f t="shared" si="65"/>
        <v>1550.970919154209</v>
      </c>
      <c r="G183" s="12">
        <f t="shared" si="61"/>
        <v>19405.064780537374</v>
      </c>
      <c r="H183" s="57"/>
      <c r="I183" s="57"/>
      <c r="J183" s="57"/>
      <c r="K183" s="54">
        <f t="shared" si="62"/>
        <v>0.6165809419745496</v>
      </c>
    </row>
    <row r="184" spans="1:12" x14ac:dyDescent="0.2">
      <c r="A184" s="1">
        <v>43405</v>
      </c>
      <c r="B184" s="10">
        <f t="shared" si="63"/>
        <v>1365.5126996969514</v>
      </c>
      <c r="C184" s="12">
        <f t="shared" si="59"/>
        <v>17161.698268361888</v>
      </c>
      <c r="D184" s="10">
        <f t="shared" si="64"/>
        <v>12063.833459162401</v>
      </c>
      <c r="E184" s="13">
        <f t="shared" si="60"/>
        <v>99.040337701509998</v>
      </c>
      <c r="F184" s="10">
        <f t="shared" si="65"/>
        <v>1266.4723619954411</v>
      </c>
      <c r="G184" s="12">
        <f t="shared" si="61"/>
        <v>19099.277809199484</v>
      </c>
      <c r="H184" s="57"/>
      <c r="I184" s="57"/>
      <c r="J184" s="57"/>
      <c r="K184" s="54">
        <f t="shared" si="62"/>
        <v>0.63163820012878469</v>
      </c>
    </row>
    <row r="185" spans="1:12" x14ac:dyDescent="0.2">
      <c r="A185" s="1">
        <v>43435</v>
      </c>
      <c r="B185" s="10">
        <f t="shared" si="63"/>
        <v>1317.1273053786472</v>
      </c>
      <c r="C185" s="12">
        <f t="shared" si="59"/>
        <v>17222.807573740534</v>
      </c>
      <c r="D185" s="10">
        <f t="shared" si="64"/>
        <v>12124.916429403424</v>
      </c>
      <c r="E185" s="13">
        <f t="shared" si="60"/>
        <v>61.082970241022849</v>
      </c>
      <c r="F185" s="10">
        <f t="shared" si="65"/>
        <v>1256.0443351376236</v>
      </c>
      <c r="G185" s="12">
        <f t="shared" si="61"/>
        <v>19019.187477670443</v>
      </c>
      <c r="H185" s="57"/>
      <c r="I185" s="57"/>
      <c r="J185" s="57"/>
      <c r="K185" s="54">
        <f t="shared" si="62"/>
        <v>0.6375096961233877</v>
      </c>
    </row>
    <row r="186" spans="1:12" x14ac:dyDescent="0.2">
      <c r="A186" s="1"/>
      <c r="B186" s="10"/>
      <c r="C186" s="12"/>
      <c r="D186" s="10"/>
      <c r="E186" s="13"/>
      <c r="F186" s="10"/>
      <c r="G186" s="12"/>
      <c r="H186" s="57"/>
      <c r="I186" s="57"/>
      <c r="J186" s="57"/>
      <c r="K186" s="54"/>
    </row>
    <row r="187" spans="1:12" x14ac:dyDescent="0.2">
      <c r="A187" s="1"/>
      <c r="B187" s="10"/>
      <c r="C187" s="12"/>
      <c r="D187" s="10"/>
      <c r="E187" s="13"/>
      <c r="F187" s="10"/>
      <c r="G187" s="12"/>
      <c r="H187" s="57"/>
      <c r="I187" s="57"/>
      <c r="J187" s="57"/>
      <c r="K187" s="54"/>
    </row>
    <row r="188" spans="1:12" x14ac:dyDescent="0.2">
      <c r="A188" s="1"/>
      <c r="C188" s="19"/>
      <c r="G188" s="33"/>
    </row>
    <row r="189" spans="1:12" ht="28.5" customHeight="1" x14ac:dyDescent="0.2">
      <c r="A189" s="61" t="s">
        <v>51</v>
      </c>
      <c r="B189" s="64">
        <f>SUM(B174:B175)/SUM(B162:B163)-1</f>
        <v>-4.9571873026234781E-2</v>
      </c>
      <c r="C189" s="62"/>
      <c r="D189" s="63"/>
      <c r="E189" s="63"/>
      <c r="F189" s="64">
        <f>SUM(F174:F175)/SUM(F162:F163)-1</f>
        <v>0.17529618100343924</v>
      </c>
      <c r="G189" s="33"/>
      <c r="K189" s="33"/>
    </row>
    <row r="190" spans="1:12" ht="15.75" x14ac:dyDescent="0.25">
      <c r="A190" s="17"/>
      <c r="B190" s="8"/>
      <c r="E190" s="17"/>
      <c r="F190" s="8"/>
      <c r="G190" s="55"/>
      <c r="L190" s="59"/>
    </row>
    <row r="191" spans="1:12" ht="15.75" x14ac:dyDescent="0.25">
      <c r="A191" s="17">
        <v>2022</v>
      </c>
      <c r="B191" s="60">
        <v>0.03</v>
      </c>
      <c r="E191" s="17">
        <v>2022</v>
      </c>
      <c r="F191" s="60">
        <v>0.01</v>
      </c>
    </row>
    <row r="193" spans="1:12" ht="15.75" x14ac:dyDescent="0.25">
      <c r="B193" s="38" t="s">
        <v>15</v>
      </c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1:12" ht="15.75" x14ac:dyDescent="0.25">
      <c r="B194" s="7" t="s">
        <v>16</v>
      </c>
      <c r="F194" s="7" t="s">
        <v>17</v>
      </c>
    </row>
    <row r="195" spans="1:12" x14ac:dyDescent="0.2">
      <c r="B195" s="53" t="s">
        <v>43</v>
      </c>
      <c r="C195" s="53"/>
      <c r="D195" s="53"/>
      <c r="E195" s="53"/>
      <c r="F195" s="53" t="s">
        <v>43</v>
      </c>
    </row>
    <row r="196" spans="1:12" x14ac:dyDescent="0.2">
      <c r="B196" s="57" t="s">
        <v>49</v>
      </c>
      <c r="F196" s="57" t="s">
        <v>49</v>
      </c>
    </row>
    <row r="197" spans="1:12" x14ac:dyDescent="0.2">
      <c r="B197" t="s">
        <v>35</v>
      </c>
      <c r="F197" t="s">
        <v>35</v>
      </c>
    </row>
    <row r="198" spans="1:12" x14ac:dyDescent="0.2">
      <c r="B198" t="s">
        <v>18</v>
      </c>
      <c r="L198" s="6"/>
    </row>
    <row r="199" spans="1:12" x14ac:dyDescent="0.2">
      <c r="B199" t="s">
        <v>21</v>
      </c>
      <c r="L199" s="6"/>
    </row>
    <row r="200" spans="1:12" x14ac:dyDescent="0.2">
      <c r="L200" s="6"/>
    </row>
    <row r="201" spans="1:12" x14ac:dyDescent="0.2">
      <c r="A201" s="65"/>
      <c r="L201" s="6"/>
    </row>
    <row r="202" spans="1:12" x14ac:dyDescent="0.2">
      <c r="L202" s="6"/>
    </row>
    <row r="203" spans="1:12" x14ac:dyDescent="0.2">
      <c r="L203" s="6"/>
    </row>
    <row r="206" spans="1:12" ht="15.75" x14ac:dyDescent="0.25">
      <c r="B206" s="8"/>
      <c r="F206" s="8"/>
    </row>
    <row r="207" spans="1:12" ht="15.75" x14ac:dyDescent="0.25">
      <c r="B207" s="8"/>
      <c r="F207" s="8"/>
    </row>
    <row r="208" spans="1:12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2010-05-28T18:10:53Z</cp:lastPrinted>
  <dcterms:created xsi:type="dcterms:W3CDTF">2001-12-23T14:07:27Z</dcterms:created>
  <dcterms:modified xsi:type="dcterms:W3CDTF">2022-04-11T22:52:00Z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