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" i="2" l="1"/>
  <c r="V97" i="2"/>
  <c r="U97" i="2"/>
  <c r="V98" i="2"/>
  <c r="U98" i="2"/>
  <c r="R99" i="2"/>
  <c r="O99" i="2"/>
  <c r="E180" i="2" l="1"/>
  <c r="F180" i="2" s="1"/>
  <c r="C178" i="2" l="1"/>
  <c r="E175" i="2"/>
  <c r="F175" i="2" s="1"/>
  <c r="C175" i="2"/>
  <c r="C182" i="2"/>
  <c r="C184" i="2"/>
  <c r="C181" i="2"/>
  <c r="C176" i="2"/>
  <c r="C177" i="2"/>
  <c r="C179" i="2"/>
  <c r="C180" i="2"/>
  <c r="C183" i="2"/>
  <c r="E174" i="2"/>
  <c r="F174" i="2" s="1"/>
  <c r="C174" i="2"/>
  <c r="E176" i="2" l="1"/>
  <c r="F176" i="2" s="1"/>
  <c r="E177" i="2" l="1"/>
  <c r="F177" i="2" s="1"/>
  <c r="E178" i="2" l="1"/>
  <c r="F178" i="2" s="1"/>
  <c r="E179" i="2" l="1"/>
  <c r="F179" i="2" s="1"/>
  <c r="E181" i="2" l="1"/>
  <c r="F181" i="2" s="1"/>
  <c r="E182" i="2" l="1"/>
  <c r="F182" i="2" s="1"/>
  <c r="E183" i="2" l="1"/>
  <c r="F183" i="2" s="1"/>
  <c r="E184" i="2" l="1"/>
  <c r="F184" i="2" s="1"/>
  <c r="R98" i="2" l="1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R102" i="2" l="1"/>
  <c r="R101" i="2"/>
  <c r="O102" i="2"/>
  <c r="O101" i="2"/>
  <c r="G30" i="2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U92" i="2" l="1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C185" i="2" l="1"/>
  <c r="E141" i="2"/>
  <c r="F141" i="2" s="1"/>
  <c r="G133" i="2"/>
  <c r="K133" i="2" s="1"/>
  <c r="E134" i="2"/>
  <c r="F134" i="2" s="1"/>
  <c r="B187" i="2" l="1"/>
  <c r="B193" i="2"/>
  <c r="B197" i="2"/>
  <c r="B190" i="2"/>
  <c r="B194" i="2"/>
  <c r="B188" i="2"/>
  <c r="B191" i="2"/>
  <c r="B195" i="2"/>
  <c r="B192" i="2"/>
  <c r="B186" i="2"/>
  <c r="B196" i="2"/>
  <c r="B189" i="2"/>
  <c r="G134" i="2"/>
  <c r="K134" i="2" s="1"/>
  <c r="E142" i="2"/>
  <c r="F142" i="2" s="1"/>
  <c r="E135" i="2"/>
  <c r="F135" i="2" s="1"/>
  <c r="C196" i="2" l="1"/>
  <c r="C187" i="2"/>
  <c r="C188" i="2"/>
  <c r="C186" i="2"/>
  <c r="C195" i="2"/>
  <c r="C189" i="2"/>
  <c r="C191" i="2"/>
  <c r="C193" i="2"/>
  <c r="C192" i="2"/>
  <c r="C190" i="2"/>
  <c r="C194" i="2"/>
  <c r="C197" i="2"/>
  <c r="G135" i="2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G151" i="2" l="1"/>
  <c r="K151" i="2" s="1"/>
  <c r="E152" i="2"/>
  <c r="F152" i="2" s="1"/>
  <c r="G152" i="2" s="1"/>
  <c r="K152" i="2" s="1"/>
  <c r="E153" i="2" l="1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G158" i="2"/>
  <c r="K158" i="2" s="1"/>
  <c r="K159" i="2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G163" i="2" l="1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l="1"/>
  <c r="K166" i="2" s="1"/>
  <c r="E167" i="2"/>
  <c r="F167" i="2" s="1"/>
  <c r="G167" i="2" l="1"/>
  <c r="K167" i="2" s="1"/>
  <c r="E168" i="2"/>
  <c r="F168" i="2" s="1"/>
  <c r="G168" i="2" l="1"/>
  <c r="K168" i="2" s="1"/>
  <c r="E169" i="2"/>
  <c r="F169" i="2" s="1"/>
  <c r="G169" i="2" l="1"/>
  <c r="K169" i="2" s="1"/>
  <c r="E170" i="2"/>
  <c r="F170" i="2" s="1"/>
  <c r="G170" i="2" l="1"/>
  <c r="K170" i="2" s="1"/>
  <c r="E171" i="2"/>
  <c r="F171" i="2" s="1"/>
  <c r="G171" i="2" l="1"/>
  <c r="K171" i="2" s="1"/>
  <c r="E172" i="2"/>
  <c r="F172" i="2" s="1"/>
  <c r="G172" i="2" l="1"/>
  <c r="K172" i="2" s="1"/>
  <c r="E173" i="2"/>
  <c r="F173" i="2" s="1"/>
  <c r="G180" i="2" s="1"/>
  <c r="K180" i="2" s="1"/>
  <c r="G184" i="2" l="1"/>
  <c r="K184" i="2" s="1"/>
  <c r="G174" i="2"/>
  <c r="K174" i="2" s="1"/>
  <c r="G175" i="2"/>
  <c r="K175" i="2" s="1"/>
  <c r="G176" i="2"/>
  <c r="K176" i="2" s="1"/>
  <c r="G178" i="2"/>
  <c r="K178" i="2" s="1"/>
  <c r="G177" i="2"/>
  <c r="K177" i="2" s="1"/>
  <c r="G181" i="2"/>
  <c r="K181" i="2" s="1"/>
  <c r="G182" i="2"/>
  <c r="K182" i="2" s="1"/>
  <c r="G183" i="2"/>
  <c r="K183" i="2" s="1"/>
  <c r="G179" i="2"/>
  <c r="K179" i="2" s="1"/>
  <c r="G173" i="2"/>
  <c r="K173" i="2" l="1"/>
  <c r="F185" i="2"/>
  <c r="F201" i="2" l="1"/>
  <c r="G185" i="2"/>
  <c r="F191" i="2" l="1"/>
  <c r="F186" i="2"/>
  <c r="F190" i="2"/>
  <c r="F192" i="2"/>
  <c r="F187" i="2"/>
  <c r="F193" i="2"/>
  <c r="F194" i="2"/>
  <c r="F188" i="2"/>
  <c r="G188" i="2" s="1"/>
  <c r="F189" i="2"/>
  <c r="F196" i="2"/>
  <c r="F197" i="2"/>
  <c r="F195" i="2"/>
  <c r="K185" i="2"/>
  <c r="E185" i="2"/>
  <c r="G190" i="2" l="1"/>
  <c r="G197" i="2"/>
  <c r="G192" i="2"/>
  <c r="G186" i="2"/>
  <c r="K186" i="2" s="1"/>
  <c r="G193" i="2"/>
  <c r="G187" i="2"/>
  <c r="G189" i="2"/>
  <c r="G196" i="2"/>
  <c r="D186" i="2"/>
  <c r="D187" i="2" s="1"/>
  <c r="G194" i="2"/>
  <c r="G191" i="2"/>
  <c r="G195" i="2"/>
  <c r="E186" i="2"/>
  <c r="K187" i="2" l="1"/>
  <c r="D188" i="2"/>
  <c r="E187" i="2"/>
  <c r="V99" i="2"/>
  <c r="U99" i="2"/>
  <c r="E188" i="2" l="1"/>
  <c r="D189" i="2"/>
  <c r="K188" i="2"/>
  <c r="U102" i="2"/>
  <c r="U103" i="2"/>
  <c r="U101" i="2"/>
  <c r="V103" i="2"/>
  <c r="V101" i="2"/>
  <c r="V102" i="2"/>
  <c r="E189" i="2" l="1"/>
  <c r="K189" i="2"/>
  <c r="D190" i="2"/>
  <c r="D191" i="2" l="1"/>
  <c r="E190" i="2"/>
  <c r="K190" i="2"/>
  <c r="E191" i="2" l="1"/>
  <c r="K191" i="2"/>
  <c r="D192" i="2"/>
  <c r="D193" i="2" l="1"/>
  <c r="K192" i="2"/>
  <c r="E192" i="2"/>
  <c r="D194" i="2" l="1"/>
  <c r="E193" i="2"/>
  <c r="K193" i="2"/>
  <c r="D195" i="2" l="1"/>
  <c r="K194" i="2"/>
  <c r="E194" i="2"/>
  <c r="D196" i="2" l="1"/>
  <c r="E195" i="2"/>
  <c r="K195" i="2"/>
  <c r="E196" i="2" l="1"/>
  <c r="K196" i="2"/>
  <c r="D197" i="2"/>
  <c r="K197" i="2" l="1"/>
  <c r="E197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<sst xmlns="http://schemas.openxmlformats.org/spreadsheetml/2006/main" count="87" uniqueCount="52">
  <si>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</si>
  <si>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</si>
  <si>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</si>
  <si>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</si>
  <si>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</si>
  <si>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</si>
  <si>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</si>
  <si>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</si>
  <si>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</si>
  <si>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</si>
  <si>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</si>
  <si>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</si>
  <si>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</si>
  <si>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</si>
  <si>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</si>
  <si>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</si>
  <si>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</si>
  <si>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</si>
  <si>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</si>
  <si>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</si>
  <si>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</si>
  <si>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</si>
  <si>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</si>
  <si>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</si>
  <si>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</si>
  <si>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</si>
  <si>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</si>
  <si>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</si>
  <si>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</si>
  <si>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</si>
  <si>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</si>
  <si>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</si>
  <si>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</si>
  <si>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</si>
  <si>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</si>
  <si>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</si>
  <si>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</si>
  <si>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</si>
  <si>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</si>
  <si>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</si>
  <si>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</si>
  <si>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</si>
  <si>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</si>
  <si>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</si>
  <si>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</si>
  <si>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</si>
  <si>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</si>
  <si>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</si>
  <si>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</si>
  <si>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2022 YTD growth rate vs. 2021</t>
  </si>
  <si>
    <t>Choose a growth factor for Jan to Dec 2022.</t>
  </si>
  <si>
    <t>from 2000 to 2022 (23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</si>
</sst>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25504"/>
        <c:axId val="295237824"/>
      </c:lineChart>
      <c:catAx>
        <c:axId val="1815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23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23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25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51424"/>
        <c:axId val="408717568"/>
      </c:lineChart>
      <c:catAx>
        <c:axId val="39095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71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7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951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51936"/>
        <c:axId val="408719296"/>
      </c:lineChart>
      <c:catAx>
        <c:axId val="3909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7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71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95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1843.4680000000001</c:v>
                </c:pt>
                <c:pt idx="10">
                  <c:v>1422.6120000000001</c:v>
                </c:pt>
                <c:pt idx="11">
                  <c:v>1574.354</c:v>
                </c:pt>
              </c:numCache>
            </c:numRef>
          </c:val>
          <c:smooth val="0"/>
        </c:ser>
        <c:ser>
          <c:idx val="1"/>
          <c:order val="1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2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1545.46</c:v>
                </c:pt>
                <c:pt idx="3">
                  <c:v>1354.89</c:v>
                </c:pt>
                <c:pt idx="4">
                  <c:v>1552.1849999999999</c:v>
                </c:pt>
                <c:pt idx="5">
                  <c:v>1510.1849999999999</c:v>
                </c:pt>
                <c:pt idx="6">
                  <c:v>1429.9880000000001</c:v>
                </c:pt>
                <c:pt idx="7">
                  <c:v>1742.9390000000001</c:v>
                </c:pt>
                <c:pt idx="8">
                  <c:v>1540.4939999999999</c:v>
                </c:pt>
                <c:pt idx="9">
                  <c:v>1538.2809999999999</c:v>
                </c:pt>
                <c:pt idx="10">
                  <c:v>1625.039</c:v>
                </c:pt>
                <c:pt idx="11">
                  <c:v>1508.6310000000001</c:v>
                </c:pt>
              </c:numCache>
            </c:numRef>
          </c:val>
          <c:smooth val="0"/>
        </c:ser>
        <c:ser>
          <c:idx val="3"/>
          <c:order val="3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data!$B$186:$B$197</c:f>
              <c:numCache>
                <c:formatCode>#,##0</c:formatCode>
                <c:ptCount val="12"/>
                <c:pt idx="0">
                  <c:v>1471.9422376064588</c:v>
                </c:pt>
                <c:pt idx="1">
                  <c:v>1382.0424848261225</c:v>
                </c:pt>
                <c:pt idx="2">
                  <c:v>1532.5197901782587</c:v>
                </c:pt>
                <c:pt idx="3">
                  <c:v>1485.6323675651395</c:v>
                </c:pt>
                <c:pt idx="4">
                  <c:v>1533.9741033009946</c:v>
                </c:pt>
                <c:pt idx="5">
                  <c:v>1590.798772441201</c:v>
                </c:pt>
                <c:pt idx="6">
                  <c:v>1533.8184706656823</c:v>
                </c:pt>
                <c:pt idx="7">
                  <c:v>1731.9610555309407</c:v>
                </c:pt>
                <c:pt idx="8">
                  <c:v>1625.9795391197927</c:v>
                </c:pt>
                <c:pt idx="9">
                  <c:v>1687.3481973077191</c:v>
                </c:pt>
                <c:pt idx="10">
                  <c:v>1460.1070842507231</c:v>
                </c:pt>
                <c:pt idx="11">
                  <c:v>1405.7354372069674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53984"/>
        <c:axId val="408721024"/>
      </c:lineChart>
      <c:catAx>
        <c:axId val="3909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8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721024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0953984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>
                  <c:v>1547.5006666666661</c:v>
                </c:pt>
                <c:pt idx="10">
                  <c:v>1060.1793333333326</c:v>
                </c:pt>
                <c:pt idx="11">
                  <c:v>1476.2026666666668</c:v>
                </c:pt>
              </c:numCache>
            </c:numRef>
          </c:val>
          <c:smooth val="0"/>
        </c:ser>
        <c:ser>
          <c:idx val="1"/>
          <c:order val="1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2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>
                  <c:v>1732.6410000000024</c:v>
                </c:pt>
                <c:pt idx="3">
                  <c:v>1594.9063333333331</c:v>
                </c:pt>
                <c:pt idx="4">
                  <c:v>1789.5929999999976</c:v>
                </c:pt>
                <c:pt idx="5">
                  <c:v>1712.7720000000013</c:v>
                </c:pt>
                <c:pt idx="6">
                  <c:v>1597.714999999999</c:v>
                </c:pt>
                <c:pt idx="7">
                  <c:v>1792.0183333333332</c:v>
                </c:pt>
                <c:pt idx="8">
                  <c:v>1487.9369999999992</c:v>
                </c:pt>
                <c:pt idx="9">
                  <c:v>1362.9386666666678</c:v>
                </c:pt>
                <c:pt idx="10">
                  <c:v>1328.6373333333333</c:v>
                </c:pt>
                <c:pt idx="11" formatCode="#,##0">
                  <c:v>1228.7750601242187</c:v>
                </c:pt>
              </c:numCache>
            </c:numRef>
          </c:val>
          <c:smooth val="0"/>
        </c:ser>
        <c:ser>
          <c:idx val="3"/>
          <c:order val="3"/>
          <c:tx>
            <c:v>2023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data!$F$186:$F$197</c:f>
              <c:numCache>
                <c:formatCode>#,##0</c:formatCode>
                <c:ptCount val="12"/>
                <c:pt idx="0">
                  <c:v>1257.2223484729504</c:v>
                </c:pt>
                <c:pt idx="1">
                  <c:v>1264.1762571020945</c:v>
                </c:pt>
                <c:pt idx="2">
                  <c:v>1520.9918283406748</c:v>
                </c:pt>
                <c:pt idx="3">
                  <c:v>1650.8939805773309</c:v>
                </c:pt>
                <c:pt idx="4">
                  <c:v>1705.3619219799114</c:v>
                </c:pt>
                <c:pt idx="5">
                  <c:v>1808.8375460142613</c:v>
                </c:pt>
                <c:pt idx="6">
                  <c:v>1683.6254559599727</c:v>
                </c:pt>
                <c:pt idx="7">
                  <c:v>1805.1619857842816</c:v>
                </c:pt>
                <c:pt idx="8">
                  <c:v>1574.3529341102271</c:v>
                </c:pt>
                <c:pt idx="9">
                  <c:v>1488.4836781395552</c:v>
                </c:pt>
                <c:pt idx="10">
                  <c:v>1224.7650345069865</c:v>
                </c:pt>
                <c:pt idx="11">
                  <c:v>1208.0294985347282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32896"/>
        <c:axId val="408805376"/>
      </c:lineChart>
      <c:catAx>
        <c:axId val="3948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880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805376"/>
        <c:scaling>
          <c:orientation val="minMax"/>
          <c:max val="2500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483289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222</xdr:row>
      <xdr:rowOff>0</xdr:rowOff>
    </xdr:from>
    <xdr:to>
      <xdr:col>5</xdr:col>
      <xdr:colOff>419100</xdr:colOff>
      <xdr:row>222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222</xdr:row>
      <xdr:rowOff>0</xdr:rowOff>
    </xdr:from>
    <xdr:to>
      <xdr:col>8</xdr:col>
      <xdr:colOff>469900</xdr:colOff>
      <xdr:row>222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211</xdr:row>
      <xdr:rowOff>0</xdr:rowOff>
    </xdr:from>
    <xdr:to>
      <xdr:col>12</xdr:col>
      <xdr:colOff>482600</xdr:colOff>
      <xdr:row>211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213</xdr:row>
      <xdr:rowOff>0</xdr:rowOff>
    </xdr:from>
    <xdr:to>
      <xdr:col>6</xdr:col>
      <xdr:colOff>177800</xdr:colOff>
      <xdr:row>234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213</xdr:row>
      <xdr:rowOff>8659</xdr:rowOff>
    </xdr:from>
    <xdr:to>
      <xdr:col>20</xdr:col>
      <xdr:colOff>254000</xdr:colOff>
      <xdr:row>234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26"/>
  <sheetViews>
    <sheetView tabSelected="1" zoomScaleNormal="100" zoomScalePageLayoutView="110" workbookViewId="0">
      <pane ySplit="5" topLeftCell="A197" activePane="bottomLeft" state="frozen"/>
      <selection pane="bottomLeft" activeCell="C203" sqref="C20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51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7.9815282966115605E-2</v>
      </c>
      <c r="Z73" s="26">
        <v>6.9108898894944287E-2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7.4940516807890323E-2</v>
      </c>
      <c r="Z74" s="26">
        <v>6.9491151858359954E-2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8.3100068453197784E-2</v>
      </c>
      <c r="Z75" s="26">
        <v>8.3608178467799249E-2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8.0557622963282768E-2</v>
      </c>
      <c r="Z76" s="26">
        <v>9.0748836376134137E-2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8.3178927806810229E-2</v>
      </c>
      <c r="Z77" s="26">
        <v>9.3742912531381284E-2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8.6260215190924333E-2</v>
      </c>
      <c r="Z78" s="26">
        <v>9.9430917082180922E-2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8.3170488710146748E-2</v>
      </c>
      <c r="Z79" s="26">
        <v>9.2548069602976513E-2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9.3914664721003543E-2</v>
      </c>
      <c r="Z80" s="26">
        <v>9.9228873330234835E-2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8.8167873505005157E-2</v>
      </c>
      <c r="Z81" s="26">
        <v>8.6541412408501633E-2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9.1495556272288961E-2</v>
      </c>
      <c r="Z82" s="26">
        <v>8.1821221317188927E-2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7.9173528086133718E-2</v>
      </c>
      <c r="Z83" s="26">
        <v>6.7324736187369311E-2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9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7.6225254517200774E-2</v>
      </c>
      <c r="Z84" s="26">
        <v>6.6404791942928934E-2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9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9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MIN(K151:K162)</f>
        <v>0.82497705423068346</v>
      </c>
      <c r="V97" s="58">
        <f>MAX(K151:K162)</f>
        <v>0.87697274632723032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MIN(K162:K173)</f>
        <v>0.74351839526688546</v>
      </c>
      <c r="V98" s="58">
        <f>MAX(K162:K173)</f>
        <v>0.88914778850909459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M99" s="32">
        <v>2022</v>
      </c>
      <c r="N99" s="2">
        <v>17904.718000000001</v>
      </c>
      <c r="O99" s="34">
        <f t="shared" si="28"/>
        <v>6.2160913654301098E-2</v>
      </c>
      <c r="P99" s="35"/>
      <c r="Q99" s="2">
        <v>18310.611999999997</v>
      </c>
      <c r="R99" s="34">
        <f t="shared" si="27"/>
        <v>-2.0363209289150475E-2</v>
      </c>
      <c r="T99">
        <v>2022</v>
      </c>
      <c r="U99" s="37">
        <f>MIN(K175:K186)</f>
        <v>0.66265937360370686</v>
      </c>
      <c r="V99" s="58">
        <f>MAX(K175:K186)</f>
        <v>0.74976764050422007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  <c r="M101" s="45" t="s">
        <v>39</v>
      </c>
      <c r="N101" s="46"/>
      <c r="O101" s="47">
        <f>MIN(O65:O98)</f>
        <v>-0.24491489929975141</v>
      </c>
      <c r="P101" s="46"/>
      <c r="Q101" s="46"/>
      <c r="R101" s="47">
        <f>MIN(R65:R98)</f>
        <v>-0.13917411362916188</v>
      </c>
      <c r="S101" s="50"/>
      <c r="U101" s="37">
        <f>MEDIAN(U64:U99)</f>
        <v>0.68135528857095606</v>
      </c>
      <c r="V101" s="37">
        <f>MEDIAN(V64:V99)</f>
        <v>0.81729303138062259</v>
      </c>
      <c r="W101" s="57" t="s">
        <v>44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M102" s="48" t="s">
        <v>40</v>
      </c>
      <c r="N102" s="39"/>
      <c r="O102" s="49">
        <f>MAX(O65:O98)</f>
        <v>0.32667126119917289</v>
      </c>
      <c r="P102" s="39"/>
      <c r="Q102" s="39"/>
      <c r="R102" s="49">
        <f>MAX(R65:R98)</f>
        <v>0.13805809807056191</v>
      </c>
      <c r="S102" s="51"/>
      <c r="U102" s="37">
        <f>AVERAGE(U64:U99)</f>
        <v>0.67159620201195469</v>
      </c>
      <c r="V102" s="37">
        <f>AVERAGE(V64:V99)</f>
        <v>0.80510437156892567</v>
      </c>
      <c r="W102" s="57" t="s">
        <v>45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  <c r="U103">
        <f>STDEV(U64:U99)</f>
        <v>0.10554946998321665</v>
      </c>
      <c r="V103">
        <f>STDEV(V64:V99)</f>
        <v>0.11086113628007048</v>
      </c>
      <c r="W103" s="57" t="s">
        <v>46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v>1545.46</v>
      </c>
      <c r="C176" s="12">
        <f t="shared" si="59"/>
        <v>16804.475999999999</v>
      </c>
      <c r="D176" s="10">
        <v>13543.015999999998</v>
      </c>
      <c r="E176" s="13">
        <f t="shared" si="60"/>
        <v>-187.18100000000231</v>
      </c>
      <c r="F176" s="9">
        <f t="shared" si="26"/>
        <v>1732.6410000000024</v>
      </c>
      <c r="G176" s="12">
        <f t="shared" si="61"/>
        <v>19654.681333333334</v>
      </c>
      <c r="H176" s="57"/>
      <c r="I176" s="57"/>
      <c r="J176" s="57"/>
      <c r="K176" s="54">
        <f t="shared" si="62"/>
        <v>0.68904785431609805</v>
      </c>
    </row>
    <row r="177" spans="1:11" x14ac:dyDescent="0.2">
      <c r="A177" s="1">
        <v>43191</v>
      </c>
      <c r="B177" s="10">
        <v>1354.89</v>
      </c>
      <c r="C177" s="12">
        <f t="shared" si="59"/>
        <v>16587.29</v>
      </c>
      <c r="D177" s="10">
        <v>13302.999666666665</v>
      </c>
      <c r="E177" s="13">
        <f t="shared" si="60"/>
        <v>-240.01633333333302</v>
      </c>
      <c r="F177" s="9">
        <f t="shared" si="26"/>
        <v>1594.9063333333331</v>
      </c>
      <c r="G177" s="12">
        <f t="shared" si="61"/>
        <v>19351.761000000002</v>
      </c>
      <c r="H177" s="57"/>
      <c r="I177" s="57"/>
      <c r="J177" s="57"/>
      <c r="K177" s="54">
        <f t="shared" si="62"/>
        <v>0.68743096127875203</v>
      </c>
    </row>
    <row r="178" spans="1:11" x14ac:dyDescent="0.2">
      <c r="A178" s="1">
        <v>43221</v>
      </c>
      <c r="B178" s="10">
        <v>1552.1849999999999</v>
      </c>
      <c r="C178" s="12">
        <f t="shared" si="59"/>
        <v>16758.174999999999</v>
      </c>
      <c r="D178" s="10">
        <v>13065.591666666667</v>
      </c>
      <c r="E178" s="13">
        <f t="shared" si="60"/>
        <v>-237.40799999999763</v>
      </c>
      <c r="F178" s="9">
        <f t="shared" si="26"/>
        <v>1789.5929999999976</v>
      </c>
      <c r="G178" s="12">
        <f t="shared" si="61"/>
        <v>19356.730333333333</v>
      </c>
      <c r="H178" s="57"/>
      <c r="I178" s="57"/>
      <c r="J178" s="57"/>
      <c r="K178" s="54">
        <f t="shared" si="62"/>
        <v>0.6749896000858685</v>
      </c>
    </row>
    <row r="179" spans="1:11" x14ac:dyDescent="0.2">
      <c r="A179" s="1">
        <v>43252</v>
      </c>
      <c r="B179" s="10">
        <v>1510.1849999999999</v>
      </c>
      <c r="C179" s="12">
        <f t="shared" si="59"/>
        <v>16700.832999999999</v>
      </c>
      <c r="D179" s="10">
        <v>12863.004666666666</v>
      </c>
      <c r="E179" s="13">
        <f t="shared" si="60"/>
        <v>-202.58700000000135</v>
      </c>
      <c r="F179" s="9">
        <f t="shared" si="26"/>
        <v>1712.7720000000013</v>
      </c>
      <c r="G179" s="12">
        <f t="shared" si="61"/>
        <v>18905.871999999999</v>
      </c>
      <c r="H179" s="57"/>
      <c r="I179" s="57"/>
      <c r="J179" s="57"/>
      <c r="K179" s="54">
        <f>D179/G179</f>
        <v>0.68037087454451539</v>
      </c>
    </row>
    <row r="180" spans="1:11" x14ac:dyDescent="0.2">
      <c r="A180" s="1">
        <v>43282</v>
      </c>
      <c r="B180" s="10">
        <v>1429.9880000000001</v>
      </c>
      <c r="C180" s="12">
        <f t="shared" si="59"/>
        <v>16913.849999999999</v>
      </c>
      <c r="D180" s="10">
        <v>12695.277666666667</v>
      </c>
      <c r="E180" s="13">
        <f>D180-D179</f>
        <v>-167.72699999999895</v>
      </c>
      <c r="F180" s="9">
        <f t="shared" ref="F180:F184" si="63">B180-E180</f>
        <v>1597.714999999999</v>
      </c>
      <c r="G180" s="12">
        <f t="shared" si="61"/>
        <v>19055.234999999997</v>
      </c>
      <c r="H180" s="57"/>
      <c r="I180" s="57"/>
      <c r="J180" s="57"/>
      <c r="K180" s="54">
        <f t="shared" si="62"/>
        <v>0.66623569148670525</v>
      </c>
    </row>
    <row r="181" spans="1:11" x14ac:dyDescent="0.2">
      <c r="A181" s="1">
        <v>43313</v>
      </c>
      <c r="B181" s="10">
        <v>1742.9390000000001</v>
      </c>
      <c r="C181" s="12">
        <f t="shared" si="59"/>
        <v>17043.651999999998</v>
      </c>
      <c r="D181" s="10">
        <v>12646.198333333334</v>
      </c>
      <c r="E181" s="13">
        <f t="shared" si="60"/>
        <v>-49.079333333333125</v>
      </c>
      <c r="F181" s="9">
        <f t="shared" si="63"/>
        <v>1792.0183333333332</v>
      </c>
      <c r="G181" s="12">
        <f>SUM(F170:F181)</f>
        <v>19084.010333333332</v>
      </c>
      <c r="H181" s="57"/>
      <c r="I181" s="57"/>
      <c r="J181" s="57"/>
      <c r="K181" s="54">
        <f t="shared" si="62"/>
        <v>0.66265937360370686</v>
      </c>
    </row>
    <row r="182" spans="1:11" x14ac:dyDescent="0.2">
      <c r="A182" s="1">
        <v>43344</v>
      </c>
      <c r="B182" s="10">
        <v>1540.4939999999999</v>
      </c>
      <c r="C182" s="12">
        <f t="shared" si="59"/>
        <v>17185.198999999997</v>
      </c>
      <c r="D182" s="10">
        <v>12698.755333333334</v>
      </c>
      <c r="E182" s="13">
        <f t="shared" si="60"/>
        <v>52.557000000000698</v>
      </c>
      <c r="F182" s="9">
        <f t="shared" si="63"/>
        <v>1487.9369999999992</v>
      </c>
      <c r="G182" s="12">
        <f t="shared" si="61"/>
        <v>19007.085999999992</v>
      </c>
      <c r="H182" s="57"/>
      <c r="I182" s="57"/>
      <c r="J182" s="57"/>
      <c r="K182" s="54">
        <f t="shared" si="62"/>
        <v>0.66810637534513917</v>
      </c>
    </row>
    <row r="183" spans="1:11" x14ac:dyDescent="0.2">
      <c r="A183" s="1">
        <v>43374</v>
      </c>
      <c r="B183" s="10">
        <v>1538.2809999999999</v>
      </c>
      <c r="C183" s="12">
        <f t="shared" si="59"/>
        <v>17324.078999999998</v>
      </c>
      <c r="D183" s="10">
        <v>12874.097666666667</v>
      </c>
      <c r="E183" s="13">
        <f t="shared" si="60"/>
        <v>175.34233333333214</v>
      </c>
      <c r="F183" s="9">
        <f t="shared" si="63"/>
        <v>1362.9386666666678</v>
      </c>
      <c r="G183" s="12">
        <f t="shared" si="61"/>
        <v>18726.640666666663</v>
      </c>
      <c r="H183" s="57"/>
      <c r="I183" s="57"/>
      <c r="J183" s="57"/>
      <c r="K183" s="54">
        <f t="shared" si="62"/>
        <v>0.68747501999023797</v>
      </c>
    </row>
    <row r="184" spans="1:11" x14ac:dyDescent="0.2">
      <c r="A184" s="1">
        <v>43405</v>
      </c>
      <c r="B184" s="10">
        <v>1625.039</v>
      </c>
      <c r="C184" s="12">
        <f t="shared" si="59"/>
        <v>17652.105</v>
      </c>
      <c r="D184" s="10">
        <v>13170.499333333333</v>
      </c>
      <c r="E184" s="13">
        <f t="shared" si="60"/>
        <v>296.40166666666664</v>
      </c>
      <c r="F184" s="9">
        <f t="shared" si="63"/>
        <v>1328.6373333333333</v>
      </c>
      <c r="G184" s="12">
        <f t="shared" si="61"/>
        <v>18483.018666666667</v>
      </c>
      <c r="H184" s="57"/>
      <c r="I184" s="57"/>
      <c r="J184" s="57"/>
      <c r="K184" s="54">
        <f t="shared" si="62"/>
        <v>0.71257296066501108</v>
      </c>
    </row>
    <row r="185" spans="1:11" x14ac:dyDescent="0.2">
      <c r="A185" s="1">
        <v>43435</v>
      </c>
      <c r="B185" s="10">
        <v>1508.6310000000001</v>
      </c>
      <c r="C185" s="12">
        <f t="shared" si="59"/>
        <v>17904.718000000001</v>
      </c>
      <c r="D185" s="10">
        <v>13515.402333333333</v>
      </c>
      <c r="E185" s="13">
        <f t="shared" si="60"/>
        <v>344.90300000000025</v>
      </c>
      <c r="F185" s="10">
        <f>G$173*(1+F$203)*Z84</f>
        <v>1228.7750601242187</v>
      </c>
      <c r="G185" s="12">
        <f t="shared" si="61"/>
        <v>18375.659060124217</v>
      </c>
      <c r="H185" s="57"/>
      <c r="I185" s="57"/>
      <c r="J185" s="57"/>
      <c r="K185" s="54">
        <f t="shared" si="62"/>
        <v>0.73550571922953234</v>
      </c>
    </row>
    <row r="186" spans="1:11" x14ac:dyDescent="0.2">
      <c r="A186" s="1">
        <v>43466</v>
      </c>
      <c r="B186" s="10">
        <f>C$185*(1+B$203)*Y73</f>
        <v>1471.9422376064588</v>
      </c>
      <c r="C186" s="12">
        <f>SUM(B175:B186)</f>
        <v>18156.715237606459</v>
      </c>
      <c r="D186" s="10">
        <f>D185+B186-F186</f>
        <v>13730.122222466842</v>
      </c>
      <c r="E186" s="13">
        <f t="shared" ref="E186" si="64">D186-D185</f>
        <v>214.71988913350833</v>
      </c>
      <c r="F186" s="10">
        <f>G$185*(1+F$203)*Z73</f>
        <v>1257.2223484729504</v>
      </c>
      <c r="G186" s="12">
        <f>SUM(F175:F186)</f>
        <v>18312.503075263838</v>
      </c>
      <c r="H186" s="57"/>
      <c r="I186" s="57"/>
      <c r="J186" s="57"/>
      <c r="K186" s="54">
        <f t="shared" ref="K186" si="65">D186/G186</f>
        <v>0.74976764050422007</v>
      </c>
    </row>
    <row r="187" spans="1:11" x14ac:dyDescent="0.2">
      <c r="A187" s="1">
        <v>43497</v>
      </c>
      <c r="B187" s="10">
        <f t="shared" ref="B187:B197" si="66">C$185*(1+B$203)*Y74</f>
        <v>1382.0424848261225</v>
      </c>
      <c r="C187" s="12">
        <f t="shared" ref="C187:C197" si="67">SUM(B176:B187)</f>
        <v>18202.076722432579</v>
      </c>
      <c r="D187" s="10">
        <f t="shared" ref="D187:D197" si="68">D186+B187-F187</f>
        <v>13847.988450190871</v>
      </c>
      <c r="E187" s="13">
        <f t="shared" ref="E187:E197" si="69">D187-D186</f>
        <v>117.86622772402916</v>
      </c>
      <c r="F187" s="10">
        <f t="shared" ref="F187:F197" si="70">G$185*(1+F$203)*Z74</f>
        <v>1264.1762571020945</v>
      </c>
      <c r="G187" s="12">
        <f t="shared" ref="G187:G197" si="71">SUM(F176:F187)</f>
        <v>18149.332332365932</v>
      </c>
      <c r="H187" s="57"/>
      <c r="I187" s="57"/>
      <c r="J187" s="57"/>
      <c r="K187" s="54">
        <f t="shared" ref="K187:K197" si="72">D187/G187</f>
        <v>0.76300263814639502</v>
      </c>
    </row>
    <row r="188" spans="1:11" x14ac:dyDescent="0.2">
      <c r="A188" s="1">
        <v>43525</v>
      </c>
      <c r="B188" s="10">
        <f t="shared" si="66"/>
        <v>1532.5197901782587</v>
      </c>
      <c r="C188" s="12">
        <f t="shared" si="67"/>
        <v>18189.136512610839</v>
      </c>
      <c r="D188" s="10">
        <f t="shared" si="68"/>
        <v>13859.516412028455</v>
      </c>
      <c r="E188" s="13">
        <f t="shared" si="69"/>
        <v>11.527961837584371</v>
      </c>
      <c r="F188" s="10">
        <f t="shared" si="70"/>
        <v>1520.9918283406748</v>
      </c>
      <c r="G188" s="12">
        <f t="shared" si="71"/>
        <v>17937.683160706601</v>
      </c>
      <c r="H188" s="57"/>
      <c r="I188" s="57"/>
      <c r="J188" s="57"/>
      <c r="K188" s="54">
        <f t="shared" si="72"/>
        <v>0.77264807767306454</v>
      </c>
    </row>
    <row r="189" spans="1:11" x14ac:dyDescent="0.2">
      <c r="A189" s="1">
        <v>43556</v>
      </c>
      <c r="B189" s="10">
        <f t="shared" si="66"/>
        <v>1485.6323675651395</v>
      </c>
      <c r="C189" s="12">
        <f t="shared" si="67"/>
        <v>18319.87888017598</v>
      </c>
      <c r="D189" s="10">
        <f t="shared" si="68"/>
        <v>13694.254799016264</v>
      </c>
      <c r="E189" s="13">
        <f t="shared" si="69"/>
        <v>-165.26161301219145</v>
      </c>
      <c r="F189" s="10">
        <f t="shared" si="70"/>
        <v>1650.8939805773309</v>
      </c>
      <c r="G189" s="12">
        <f t="shared" si="71"/>
        <v>17993.670807950602</v>
      </c>
      <c r="H189" s="57"/>
      <c r="I189" s="57"/>
      <c r="J189" s="57"/>
      <c r="K189" s="54">
        <f t="shared" si="72"/>
        <v>0.76105953838865281</v>
      </c>
    </row>
    <row r="190" spans="1:11" x14ac:dyDescent="0.2">
      <c r="A190" s="1">
        <v>43586</v>
      </c>
      <c r="B190" s="10">
        <f t="shared" si="66"/>
        <v>1533.9741033009946</v>
      </c>
      <c r="C190" s="12">
        <f t="shared" si="67"/>
        <v>18301.667983476975</v>
      </c>
      <c r="D190" s="10">
        <f t="shared" si="68"/>
        <v>13522.866980337347</v>
      </c>
      <c r="E190" s="13">
        <f t="shared" si="69"/>
        <v>-171.38781867891703</v>
      </c>
      <c r="F190" s="10">
        <f t="shared" si="70"/>
        <v>1705.3619219799114</v>
      </c>
      <c r="G190" s="12">
        <f t="shared" si="71"/>
        <v>17909.439729930516</v>
      </c>
      <c r="H190" s="57"/>
      <c r="I190" s="57"/>
      <c r="J190" s="57"/>
      <c r="K190" s="54">
        <f t="shared" si="72"/>
        <v>0.7550692363501319</v>
      </c>
    </row>
    <row r="191" spans="1:11" x14ac:dyDescent="0.2">
      <c r="A191" s="1">
        <v>43617</v>
      </c>
      <c r="B191" s="10">
        <f t="shared" si="66"/>
        <v>1590.798772441201</v>
      </c>
      <c r="C191" s="12">
        <f t="shared" si="67"/>
        <v>18382.281755918179</v>
      </c>
      <c r="D191" s="10">
        <f t="shared" si="68"/>
        <v>13304.828206764287</v>
      </c>
      <c r="E191" s="13">
        <f t="shared" si="69"/>
        <v>-218.0387735730601</v>
      </c>
      <c r="F191" s="10">
        <f t="shared" si="70"/>
        <v>1808.8375460142613</v>
      </c>
      <c r="G191" s="12">
        <f t="shared" si="71"/>
        <v>18005.505275944775</v>
      </c>
      <c r="H191" s="57"/>
      <c r="I191" s="57"/>
      <c r="J191" s="57"/>
      <c r="K191" s="54">
        <f t="shared" si="72"/>
        <v>0.73893112150201312</v>
      </c>
    </row>
    <row r="192" spans="1:11" x14ac:dyDescent="0.2">
      <c r="A192" s="1">
        <v>43647</v>
      </c>
      <c r="B192" s="10">
        <f t="shared" si="66"/>
        <v>1533.8184706656823</v>
      </c>
      <c r="C192" s="12">
        <f t="shared" si="67"/>
        <v>18486.11222658386</v>
      </c>
      <c r="D192" s="10">
        <f t="shared" si="68"/>
        <v>13155.021221469997</v>
      </c>
      <c r="E192" s="13">
        <f t="shared" si="69"/>
        <v>-149.80698529428992</v>
      </c>
      <c r="F192" s="10">
        <f t="shared" si="70"/>
        <v>1683.6254559599727</v>
      </c>
      <c r="G192" s="12">
        <f t="shared" si="71"/>
        <v>18091.415731904748</v>
      </c>
      <c r="H192" s="57"/>
      <c r="I192" s="57"/>
      <c r="J192" s="57"/>
      <c r="K192" s="54">
        <f t="shared" si="72"/>
        <v>0.72714161326085314</v>
      </c>
    </row>
    <row r="193" spans="1:12" x14ac:dyDescent="0.2">
      <c r="A193" s="1">
        <v>43678</v>
      </c>
      <c r="B193" s="10">
        <f t="shared" si="66"/>
        <v>1731.9610555309407</v>
      </c>
      <c r="C193" s="12">
        <f t="shared" si="67"/>
        <v>18475.134282114799</v>
      </c>
      <c r="D193" s="10">
        <f t="shared" si="68"/>
        <v>13081.820291216656</v>
      </c>
      <c r="E193" s="13">
        <f t="shared" si="69"/>
        <v>-73.20093025334063</v>
      </c>
      <c r="F193" s="10">
        <f t="shared" si="70"/>
        <v>1805.1619857842816</v>
      </c>
      <c r="G193" s="12">
        <f t="shared" si="71"/>
        <v>18104.559384355696</v>
      </c>
      <c r="H193" s="57"/>
      <c r="I193" s="57"/>
      <c r="J193" s="57"/>
      <c r="K193" s="54">
        <f t="shared" si="72"/>
        <v>0.72257048699681525</v>
      </c>
    </row>
    <row r="194" spans="1:12" x14ac:dyDescent="0.2">
      <c r="A194" s="1">
        <v>43709</v>
      </c>
      <c r="B194" s="10">
        <f t="shared" si="66"/>
        <v>1625.9795391197927</v>
      </c>
      <c r="C194" s="12">
        <f t="shared" si="67"/>
        <v>18560.619821234592</v>
      </c>
      <c r="D194" s="10">
        <f t="shared" si="68"/>
        <v>13133.446896226222</v>
      </c>
      <c r="E194" s="13">
        <f t="shared" si="69"/>
        <v>51.626605009565537</v>
      </c>
      <c r="F194" s="10">
        <f t="shared" si="70"/>
        <v>1574.3529341102271</v>
      </c>
      <c r="G194" s="12">
        <f t="shared" si="71"/>
        <v>18190.975318465924</v>
      </c>
      <c r="H194" s="57"/>
      <c r="I194" s="57"/>
      <c r="J194" s="57"/>
      <c r="K194" s="54">
        <f t="shared" si="72"/>
        <v>0.7219759615029695</v>
      </c>
    </row>
    <row r="195" spans="1:12" x14ac:dyDescent="0.2">
      <c r="A195" s="1">
        <v>43739</v>
      </c>
      <c r="B195" s="10">
        <f t="shared" si="66"/>
        <v>1687.3481973077191</v>
      </c>
      <c r="C195" s="12">
        <f t="shared" si="67"/>
        <v>18709.68701854231</v>
      </c>
      <c r="D195" s="10">
        <f t="shared" si="68"/>
        <v>13332.311415394386</v>
      </c>
      <c r="E195" s="13">
        <f t="shared" si="69"/>
        <v>198.86451916816441</v>
      </c>
      <c r="F195" s="10">
        <f t="shared" si="70"/>
        <v>1488.4836781395552</v>
      </c>
      <c r="G195" s="12">
        <f t="shared" si="71"/>
        <v>18316.520329938809</v>
      </c>
      <c r="H195" s="57"/>
      <c r="I195" s="57"/>
      <c r="J195" s="57"/>
      <c r="K195" s="54">
        <f t="shared" si="72"/>
        <v>0.7278845094612425</v>
      </c>
    </row>
    <row r="196" spans="1:12" x14ac:dyDescent="0.2">
      <c r="A196" s="1">
        <v>43770</v>
      </c>
      <c r="B196" s="10">
        <f t="shared" si="66"/>
        <v>1460.1070842507231</v>
      </c>
      <c r="C196" s="12">
        <f t="shared" si="67"/>
        <v>18544.755102793031</v>
      </c>
      <c r="D196" s="10">
        <f t="shared" si="68"/>
        <v>13567.653465138123</v>
      </c>
      <c r="E196" s="13">
        <f t="shared" si="69"/>
        <v>235.34204974373642</v>
      </c>
      <c r="F196" s="10">
        <f t="shared" si="70"/>
        <v>1224.7650345069865</v>
      </c>
      <c r="G196" s="12">
        <f t="shared" si="71"/>
        <v>18212.648031112465</v>
      </c>
      <c r="H196" s="57"/>
      <c r="I196" s="57"/>
      <c r="J196" s="57"/>
      <c r="K196" s="54">
        <f t="shared" si="72"/>
        <v>0.74495775913313922</v>
      </c>
    </row>
    <row r="197" spans="1:12" x14ac:dyDescent="0.2">
      <c r="A197" s="1">
        <v>43800</v>
      </c>
      <c r="B197" s="10">
        <f t="shared" si="66"/>
        <v>1405.7354372069674</v>
      </c>
      <c r="C197" s="12">
        <f t="shared" si="67"/>
        <v>18441.859540000001</v>
      </c>
      <c r="D197" s="10">
        <f t="shared" si="68"/>
        <v>13765.359403810362</v>
      </c>
      <c r="E197" s="13">
        <f t="shared" si="69"/>
        <v>197.70593867223943</v>
      </c>
      <c r="F197" s="10">
        <f t="shared" si="70"/>
        <v>1208.0294985347282</v>
      </c>
      <c r="G197" s="12">
        <f t="shared" si="71"/>
        <v>18191.902469522975</v>
      </c>
      <c r="H197" s="57"/>
      <c r="I197" s="57"/>
      <c r="J197" s="57"/>
      <c r="K197" s="54">
        <f t="shared" si="72"/>
        <v>0.75667508809876083</v>
      </c>
    </row>
    <row r="198" spans="1:12" x14ac:dyDescent="0.2">
      <c r="A198" s="1"/>
      <c r="B198" s="10"/>
      <c r="C198" s="12"/>
      <c r="D198" s="10"/>
      <c r="E198" s="13"/>
      <c r="F198" s="10"/>
      <c r="G198" s="12"/>
      <c r="H198" s="57"/>
      <c r="I198" s="57"/>
      <c r="J198" s="57"/>
      <c r="K198" s="54"/>
    </row>
    <row r="199" spans="1:12" x14ac:dyDescent="0.2">
      <c r="A199" s="1"/>
      <c r="B199" s="10"/>
      <c r="C199" s="12"/>
      <c r="D199" s="10"/>
      <c r="E199" s="13"/>
      <c r="F199" s="10"/>
      <c r="G199" s="12"/>
      <c r="H199" s="57"/>
      <c r="I199" s="57"/>
      <c r="J199" s="57"/>
      <c r="K199" s="54"/>
    </row>
    <row r="200" spans="1:12" x14ac:dyDescent="0.2">
      <c r="A200" s="1"/>
      <c r="C200" s="19"/>
      <c r="G200" s="33"/>
    </row>
    <row r="201" spans="1:12" ht="28.5" customHeight="1" x14ac:dyDescent="0.2">
      <c r="A201" s="61" t="s">
        <v>49</v>
      </c>
      <c r="B201" s="64">
        <f>SUM(B174:B185)/SUM(B162:B173)-1</f>
        <v>6.2160913654301098E-2</v>
      </c>
      <c r="C201" s="62"/>
      <c r="D201" s="63"/>
      <c r="E201" s="63"/>
      <c r="F201" s="64">
        <f>SUM(F174:F185)/SUM(F162:F173)-1</f>
        <v>-1.6883123903404407E-2</v>
      </c>
      <c r="G201" s="33"/>
      <c r="K201" s="33"/>
    </row>
    <row r="202" spans="1:12" ht="15.75" x14ac:dyDescent="0.25">
      <c r="A202" s="17"/>
      <c r="B202" s="8"/>
      <c r="E202" s="17"/>
      <c r="F202" s="8"/>
      <c r="G202" s="55"/>
      <c r="L202" s="59"/>
    </row>
    <row r="203" spans="1:12" ht="15.75" x14ac:dyDescent="0.25">
      <c r="A203" s="17">
        <v>2023</v>
      </c>
      <c r="B203" s="60">
        <v>0.03</v>
      </c>
      <c r="E203" s="17">
        <v>2023</v>
      </c>
      <c r="F203" s="60">
        <v>-0.01</v>
      </c>
    </row>
    <row r="205" spans="1:12" ht="15.75" x14ac:dyDescent="0.25">
      <c r="B205" s="38" t="s">
        <v>15</v>
      </c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2" ht="15.75" x14ac:dyDescent="0.25">
      <c r="B206" s="7" t="s">
        <v>16</v>
      </c>
      <c r="F206" s="7" t="s">
        <v>17</v>
      </c>
    </row>
    <row r="207" spans="1:12" x14ac:dyDescent="0.2">
      <c r="B207" s="53" t="s">
        <v>43</v>
      </c>
      <c r="C207" s="53"/>
      <c r="D207" s="53"/>
      <c r="E207" s="53"/>
      <c r="F207" s="53" t="s">
        <v>43</v>
      </c>
    </row>
    <row r="208" spans="1:12" x14ac:dyDescent="0.2">
      <c r="B208" s="57" t="s">
        <v>50</v>
      </c>
      <c r="F208" s="57" t="s">
        <v>50</v>
      </c>
    </row>
    <row r="209" spans="1:12" x14ac:dyDescent="0.2">
      <c r="B209" t="s">
        <v>35</v>
      </c>
      <c r="F209" t="s">
        <v>35</v>
      </c>
    </row>
    <row r="210" spans="1:12" x14ac:dyDescent="0.2">
      <c r="B210" t="s">
        <v>18</v>
      </c>
      <c r="L210" s="6"/>
    </row>
    <row r="211" spans="1:12" x14ac:dyDescent="0.2">
      <c r="B211" t="s">
        <v>21</v>
      </c>
      <c r="L211" s="6"/>
    </row>
    <row r="212" spans="1:12" x14ac:dyDescent="0.2">
      <c r="L212" s="6"/>
    </row>
    <row r="213" spans="1:12" x14ac:dyDescent="0.2">
      <c r="A213" s="65"/>
      <c r="L213" s="6"/>
    </row>
    <row r="214" spans="1:12" x14ac:dyDescent="0.2">
      <c r="L214" s="6"/>
    </row>
    <row r="215" spans="1:12" x14ac:dyDescent="0.2">
      <c r="L215" s="6"/>
    </row>
    <row r="218" spans="1:12" ht="15.75" x14ac:dyDescent="0.25">
      <c r="B218" s="8"/>
      <c r="F218" s="8"/>
    </row>
    <row r="219" spans="1:12" ht="15.75" x14ac:dyDescent="0.25">
      <c r="B219" s="8"/>
      <c r="F219" s="8"/>
    </row>
    <row r="220" spans="1:12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2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2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2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2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8" ma:contentTypeDescription="Create a new document." ma:contentTypeScope="" ma:versionID="ff4f77901f84bf1276fb2b83516d3b93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e4b1c02f3b71c11aef612b2c0f358828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b6d52c3-310a-4fb3-ac4f-cc9b2a01b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57ef28c-3c26-4c70-8f36-1ace2997ad58}" ma:internalName="TaxCatchAll" ma:showField="CatchAllData" ma:web="e4177619-1c59-44b7-8c94-32c9c558c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D71F4-0FF2-42A5-8578-E05AE507AEB0}"/>
</file>

<file path=customXml/itemProps2.xml><?xml version="1.0" encoding="utf-8"?>
<ds:datastoreItem xmlns:ds="http://schemas.openxmlformats.org/officeDocument/2006/customXml" ds:itemID="{AC0B4FAB-087E-43C7-803A-6611F1B42A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2023-02-03T20:26:28Z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