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7" i="2" l="1"/>
  <c r="B177" i="2"/>
  <c r="F168" i="2"/>
  <c r="F167" i="2" l="1"/>
  <c r="F166" i="2" l="1"/>
  <c r="F165" i="2" l="1"/>
  <c r="F164" i="2" l="1"/>
  <c r="F163" i="2" l="1"/>
  <c r="F162" i="2" l="1"/>
  <c r="U101" i="2" l="1"/>
  <c r="U100" i="2"/>
  <c r="U99" i="2"/>
  <c r="V101" i="2"/>
  <c r="V100" i="2"/>
  <c r="V99" i="2"/>
  <c r="V97" i="2"/>
  <c r="R100" i="2"/>
  <c r="R99" i="2"/>
  <c r="O100" i="2"/>
  <c r="O99" i="2"/>
  <c r="U97" i="2"/>
  <c r="R97" i="2"/>
  <c r="O97" i="2"/>
  <c r="E159" i="2" l="1"/>
  <c r="F159" i="2" s="1"/>
  <c r="C158" i="2" l="1"/>
  <c r="C154" i="2"/>
  <c r="C153" i="2"/>
  <c r="C159" i="2"/>
  <c r="C157" i="2"/>
  <c r="C156" i="2"/>
  <c r="C160" i="2"/>
  <c r="C152" i="2"/>
  <c r="C155" i="2"/>
  <c r="C151" i="2"/>
  <c r="C150" i="2" l="1"/>
  <c r="R96" i="2"/>
  <c r="O96" i="2"/>
  <c r="O95" i="2" l="1"/>
  <c r="R95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02" i="2"/>
  <c r="F102" i="2" s="1"/>
  <c r="E103" i="2"/>
  <c r="F103" i="2" s="1"/>
  <c r="E104" i="2"/>
  <c r="F104" i="2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/>
  <c r="E111" i="2"/>
  <c r="F111" i="2" s="1"/>
  <c r="E112" i="2"/>
  <c r="F112" i="2" s="1"/>
  <c r="E113" i="2"/>
  <c r="F113" i="2" s="1"/>
  <c r="C113" i="2"/>
  <c r="E126" i="2"/>
  <c r="F12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R93" i="2"/>
  <c r="O93" i="2"/>
  <c r="C101" i="2"/>
  <c r="E42" i="2"/>
  <c r="F42" i="2" s="1"/>
  <c r="E43" i="2"/>
  <c r="F43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/>
  <c r="E30" i="2"/>
  <c r="F30" i="2" s="1"/>
  <c r="E31" i="2"/>
  <c r="F31" i="2" s="1"/>
  <c r="E32" i="2"/>
  <c r="F32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7" i="2"/>
  <c r="F7" i="2" s="1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30" i="2" l="1"/>
  <c r="K30" i="2" s="1"/>
  <c r="G71" i="2"/>
  <c r="K71" i="2" s="1"/>
  <c r="G42" i="2"/>
  <c r="K42" i="2" s="1"/>
  <c r="G74" i="2"/>
  <c r="K74" i="2" s="1"/>
  <c r="G67" i="2"/>
  <c r="K67" i="2" s="1"/>
  <c r="G26" i="2"/>
  <c r="H26" i="2" s="1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K31" i="2" s="1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K32" i="2" s="1"/>
  <c r="G76" i="2"/>
  <c r="K76" i="2" s="1"/>
  <c r="G27" i="2"/>
  <c r="H27" i="2" s="1"/>
  <c r="G24" i="2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G110" i="2"/>
  <c r="K110" i="2" s="1"/>
  <c r="G97" i="2"/>
  <c r="K97" i="2" s="1"/>
  <c r="G93" i="2"/>
  <c r="K93" i="2" s="1"/>
  <c r="G109" i="2"/>
  <c r="K109" i="2" s="1"/>
  <c r="J31" i="2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G28" i="2"/>
  <c r="I29" i="2" s="1"/>
  <c r="G45" i="2"/>
  <c r="K45" i="2" s="1"/>
  <c r="G34" i="2"/>
  <c r="G82" i="2"/>
  <c r="K82" i="2" s="1"/>
  <c r="G69" i="2"/>
  <c r="K69" i="2" s="1"/>
  <c r="G84" i="2"/>
  <c r="K84" i="2" s="1"/>
  <c r="G78" i="2"/>
  <c r="K78" i="2" s="1"/>
  <c r="G68" i="2"/>
  <c r="K68" i="2" s="1"/>
  <c r="G127" i="2"/>
  <c r="K127" i="2" s="1"/>
  <c r="C136" i="2"/>
  <c r="C137" i="2"/>
  <c r="C135" i="2"/>
  <c r="E129" i="2"/>
  <c r="F129" i="2" s="1"/>
  <c r="E128" i="2"/>
  <c r="F128" i="2" s="1"/>
  <c r="U92" i="2" l="1"/>
  <c r="V93" i="2"/>
  <c r="I26" i="2"/>
  <c r="K21" i="2"/>
  <c r="I27" i="2"/>
  <c r="K25" i="2"/>
  <c r="J26" i="2"/>
  <c r="I32" i="2"/>
  <c r="K18" i="2"/>
  <c r="K26" i="2"/>
  <c r="J25" i="2"/>
  <c r="I24" i="2"/>
  <c r="J32" i="2"/>
  <c r="C141" i="2"/>
  <c r="C149" i="2"/>
  <c r="C161" i="2" s="1"/>
  <c r="C142" i="2"/>
  <c r="C146" i="2"/>
  <c r="C143" i="2"/>
  <c r="C144" i="2"/>
  <c r="C145" i="2"/>
  <c r="C138" i="2"/>
  <c r="C139" i="2"/>
  <c r="C147" i="2"/>
  <c r="C140" i="2"/>
  <c r="C14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U93" i="2"/>
  <c r="V91" i="2"/>
  <c r="U91" i="2"/>
  <c r="I36" i="2"/>
  <c r="H36" i="2"/>
  <c r="J36" i="2"/>
  <c r="K36" i="2"/>
  <c r="H35" i="2"/>
  <c r="I35" i="2"/>
  <c r="J35" i="2"/>
  <c r="K35" i="2"/>
  <c r="K125" i="2"/>
  <c r="U94" i="2" s="1"/>
  <c r="H28" i="2"/>
  <c r="I28" i="2"/>
  <c r="J28" i="2"/>
  <c r="K28" i="2"/>
  <c r="E130" i="2"/>
  <c r="F130" i="2" s="1"/>
  <c r="B173" i="2" l="1"/>
  <c r="B169" i="2"/>
  <c r="B171" i="2"/>
  <c r="B170" i="2"/>
  <c r="B172" i="2"/>
  <c r="V94" i="2"/>
  <c r="G130" i="2"/>
  <c r="K130" i="2" s="1"/>
  <c r="E138" i="2"/>
  <c r="F138" i="2" s="1"/>
  <c r="E131" i="2"/>
  <c r="F131" i="2" s="1"/>
  <c r="C164" i="2" l="1"/>
  <c r="C162" i="2"/>
  <c r="C163" i="2"/>
  <c r="C171" i="2"/>
  <c r="C172" i="2"/>
  <c r="C173" i="2"/>
  <c r="C165" i="2"/>
  <c r="C166" i="2"/>
  <c r="C167" i="2"/>
  <c r="C168" i="2"/>
  <c r="C170" i="2"/>
  <c r="C169" i="2"/>
  <c r="E139" i="2"/>
  <c r="F139" i="2" s="1"/>
  <c r="G131" i="2"/>
  <c r="K131" i="2" s="1"/>
  <c r="E132" i="2"/>
  <c r="F132" i="2" s="1"/>
  <c r="E140" i="2" l="1"/>
  <c r="F140" i="2" s="1"/>
  <c r="G132" i="2"/>
  <c r="K132" i="2" s="1"/>
  <c r="E133" i="2"/>
  <c r="F133" i="2" s="1"/>
  <c r="E141" i="2" l="1"/>
  <c r="F141" i="2" s="1"/>
  <c r="G133" i="2"/>
  <c r="K133" i="2" s="1"/>
  <c r="E134" i="2"/>
  <c r="F134" i="2" s="1"/>
  <c r="G134" i="2" l="1"/>
  <c r="K134" i="2" s="1"/>
  <c r="E142" i="2"/>
  <c r="F142" i="2" s="1"/>
  <c r="E135" i="2"/>
  <c r="F135" i="2" s="1"/>
  <c r="G135" i="2" l="1"/>
  <c r="K135" i="2" s="1"/>
  <c r="E143" i="2"/>
  <c r="F143" i="2" s="1"/>
  <c r="E136" i="2"/>
  <c r="F136" i="2" s="1"/>
  <c r="E144" i="2" l="1"/>
  <c r="F144" i="2" s="1"/>
  <c r="G136" i="2"/>
  <c r="K136" i="2" s="1"/>
  <c r="E137" i="2"/>
  <c r="F137" i="2" s="1"/>
  <c r="G142" i="2" s="1"/>
  <c r="K142" i="2" s="1"/>
  <c r="G143" i="2" l="1"/>
  <c r="K143" i="2" s="1"/>
  <c r="G144" i="2"/>
  <c r="K144" i="2" s="1"/>
  <c r="G138" i="2"/>
  <c r="K138" i="2" s="1"/>
  <c r="G137" i="2"/>
  <c r="G139" i="2"/>
  <c r="K139" i="2" s="1"/>
  <c r="G140" i="2"/>
  <c r="K140" i="2" s="1"/>
  <c r="G141" i="2"/>
  <c r="K141" i="2" s="1"/>
  <c r="E145" i="2"/>
  <c r="F145" i="2" s="1"/>
  <c r="G145" i="2" l="1"/>
  <c r="K145" i="2" s="1"/>
  <c r="K137" i="2"/>
  <c r="E146" i="2"/>
  <c r="F146" i="2" s="1"/>
  <c r="G146" i="2" s="1"/>
  <c r="K146" i="2" s="1"/>
  <c r="V95" i="2" l="1"/>
  <c r="U95" i="2"/>
  <c r="E147" i="2"/>
  <c r="F147" i="2" s="1"/>
  <c r="G147" i="2" l="1"/>
  <c r="K147" i="2" s="1"/>
  <c r="E148" i="2"/>
  <c r="F148" i="2" s="1"/>
  <c r="G148" i="2" l="1"/>
  <c r="K148" i="2" s="1"/>
  <c r="E149" i="2" l="1"/>
  <c r="F149" i="2" s="1"/>
  <c r="G149" i="2" s="1"/>
  <c r="K149" i="2" s="1"/>
  <c r="V96" i="2" l="1"/>
  <c r="U96" i="2"/>
  <c r="E150" i="2" l="1"/>
  <c r="F150" i="2" s="1"/>
  <c r="G150" i="2" l="1"/>
  <c r="K150" i="2" s="1"/>
  <c r="E151" i="2"/>
  <c r="F151" i="2" s="1"/>
  <c r="G151" i="2" l="1"/>
  <c r="K151" i="2" s="1"/>
  <c r="E152" i="2"/>
  <c r="F152" i="2" s="1"/>
  <c r="G152" i="2" s="1"/>
  <c r="K152" i="2" s="1"/>
  <c r="E153" i="2" l="1"/>
  <c r="F153" i="2" s="1"/>
  <c r="G153" i="2" l="1"/>
  <c r="K153" i="2" s="1"/>
  <c r="E154" i="2"/>
  <c r="F154" i="2" s="1"/>
  <c r="G154" i="2" l="1"/>
  <c r="K154" i="2" s="1"/>
  <c r="E155" i="2"/>
  <c r="F155" i="2" s="1"/>
  <c r="G155" i="2" s="1"/>
  <c r="K155" i="2" s="1"/>
  <c r="E156" i="2" l="1"/>
  <c r="F156" i="2" s="1"/>
  <c r="G156" i="2" l="1"/>
  <c r="K156" i="2" s="1"/>
  <c r="E157" i="2"/>
  <c r="F157" i="2" s="1"/>
  <c r="G157" i="2" s="1"/>
  <c r="K157" i="2" s="1"/>
  <c r="E158" i="2" l="1"/>
  <c r="F158" i="2" s="1"/>
  <c r="G159" i="2" l="1"/>
  <c r="G158" i="2"/>
  <c r="K158" i="2" s="1"/>
  <c r="K159" i="2"/>
  <c r="E160" i="2" l="1"/>
  <c r="F160" i="2" s="1"/>
  <c r="G160" i="2" l="1"/>
  <c r="K160" i="2" s="1"/>
  <c r="E161" i="2"/>
  <c r="F161" i="2" s="1"/>
  <c r="G161" i="2" l="1"/>
  <c r="K161" i="2" s="1"/>
  <c r="F170" i="2"/>
  <c r="F172" i="2"/>
  <c r="F173" i="2"/>
  <c r="F171" i="2"/>
  <c r="F169" i="2"/>
  <c r="G167" i="2" l="1"/>
  <c r="G163" i="2"/>
  <c r="G162" i="2"/>
  <c r="G171" i="2"/>
  <c r="G170" i="2"/>
  <c r="G164" i="2"/>
  <c r="G166" i="2"/>
  <c r="G169" i="2"/>
  <c r="G172" i="2"/>
  <c r="G173" i="2"/>
  <c r="G165" i="2"/>
  <c r="G168" i="2"/>
  <c r="K162" i="2" l="1"/>
  <c r="E162" i="2"/>
  <c r="K163" i="2" l="1"/>
  <c r="E163" i="2"/>
  <c r="E164" i="2" l="1"/>
  <c r="K164" i="2"/>
  <c r="E165" i="2" l="1"/>
  <c r="K165" i="2"/>
  <c r="E166" i="2" l="1"/>
  <c r="K166" i="2"/>
  <c r="E167" i="2" l="1"/>
  <c r="K167" i="2"/>
  <c r="D169" i="2" l="1"/>
  <c r="K168" i="2"/>
  <c r="E168" i="2"/>
  <c r="D170" i="2" l="1"/>
  <c r="E169" i="2"/>
  <c r="K169" i="2"/>
  <c r="D171" i="2" l="1"/>
  <c r="E170" i="2"/>
  <c r="K170" i="2"/>
  <c r="D172" i="2" l="1"/>
  <c r="K171" i="2"/>
  <c r="E171" i="2"/>
  <c r="D173" i="2" l="1"/>
  <c r="E172" i="2"/>
  <c r="K172" i="2"/>
  <c r="E173" i="2" l="1"/>
  <c r="K173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<sst xmlns="http://schemas.openxmlformats.org/spreadsheetml/2006/main" count="87" uniqueCount="52">
  <si>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</si>
  <si>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</si>
  <si>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</si>
  <si>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</si>
  <si>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</si>
  <si>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</si>
  <si>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</si>
  <si>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</si>
  <si>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</si>
  <si>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</si>
  <si>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</si>
  <si>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</si>
  <si>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</si>
  <si>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</si>
  <si>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</si>
  <si>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</si>
  <si>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</si>
  <si>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</si>
  <si>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</si>
  <si>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</si>
  <si>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</si>
  <si>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</si>
  <si>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</si>
  <si>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</si>
  <si>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</si>
  <si>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</si>
  <si>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</si>
  <si>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</si>
  <si>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</si>
  <si>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</si>
  <si>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</si>
  <si>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</si>
  <si>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</si>
  <si>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</si>
  <si>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</si>
  <si>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</si>
  <si>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</si>
  <si>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</si>
  <si>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</si>
  <si>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</si>
  <si>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</si>
  <si>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</si>
  <si>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</si>
  <si>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</si>
  <si>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</si>
  <si>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</si>
  <si>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</si>
  <si>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</si>
  <si>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</si>
  <si>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from 2000 to 2020 (21 YEARS)</t>
  </si>
  <si>
    <t>2021 YTD growth rate vs. 2020</t>
  </si>
  <si>
    <t>Choose a growth factor for Jan to Dec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</si>
</sst>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87712"/>
        <c:axId val="37523392"/>
      </c:lineChart>
      <c:catAx>
        <c:axId val="1759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2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987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02560"/>
        <c:axId val="37522240"/>
      </c:lineChart>
      <c:catAx>
        <c:axId val="17600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2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002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67616"/>
        <c:axId val="37525696"/>
      </c:lineChart>
      <c:catAx>
        <c:axId val="24676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2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5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767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2"/>
          <c:order val="0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data!$B$126:$B$137</c:f>
              <c:numCache>
                <c:formatCode>#,##0</c:formatCode>
                <c:ptCount val="12"/>
                <c:pt idx="0">
                  <c:v>1286.21</c:v>
                </c:pt>
                <c:pt idx="1">
                  <c:v>1406.556</c:v>
                </c:pt>
                <c:pt idx="2">
                  <c:v>1466.6949999999999</c:v>
                </c:pt>
                <c:pt idx="3">
                  <c:v>1347.4079999999999</c:v>
                </c:pt>
                <c:pt idx="4">
                  <c:v>1522.181</c:v>
                </c:pt>
                <c:pt idx="5">
                  <c:v>1543.9449999999999</c:v>
                </c:pt>
                <c:pt idx="6">
                  <c:v>1409.491</c:v>
                </c:pt>
                <c:pt idx="7">
                  <c:v>1694.9010000000001</c:v>
                </c:pt>
                <c:pt idx="8">
                  <c:v>1545.104</c:v>
                </c:pt>
                <c:pt idx="9">
                  <c:v>1642.816</c:v>
                </c:pt>
                <c:pt idx="10">
                  <c:v>1288.934</c:v>
                </c:pt>
                <c:pt idx="11">
                  <c:v>1131.4849999999999</c:v>
                </c:pt>
              </c:numCache>
            </c:numRef>
          </c:val>
          <c:smooth val="0"/>
        </c:ser>
        <c:ser>
          <c:idx val="3"/>
          <c:order val="1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data!$B$138:$B$149</c:f>
              <c:numCache>
                <c:formatCode>#,##0</c:formatCode>
                <c:ptCount val="12"/>
                <c:pt idx="0">
                  <c:v>1394.576</c:v>
                </c:pt>
                <c:pt idx="1">
                  <c:v>1272.617</c:v>
                </c:pt>
                <c:pt idx="2">
                  <c:v>1295.231</c:v>
                </c:pt>
                <c:pt idx="3">
                  <c:v>1441.2670000000001</c:v>
                </c:pt>
                <c:pt idx="4">
                  <c:v>1548.691</c:v>
                </c:pt>
                <c:pt idx="5">
                  <c:v>1443.46</c:v>
                </c:pt>
                <c:pt idx="6">
                  <c:v>1591.615</c:v>
                </c:pt>
                <c:pt idx="7">
                  <c:v>1854.799</c:v>
                </c:pt>
                <c:pt idx="8">
                  <c:v>1671.028</c:v>
                </c:pt>
                <c:pt idx="9">
                  <c:v>1771.3779999999999</c:v>
                </c:pt>
                <c:pt idx="10">
                  <c:v>1448.5170000000001</c:v>
                </c:pt>
                <c:pt idx="11">
                  <c:v>1616.6569999999999</c:v>
                </c:pt>
              </c:numCache>
            </c:numRef>
          </c:val>
          <c:smooth val="0"/>
        </c:ser>
        <c:ser>
          <c:idx val="0"/>
          <c:order val="2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data!$B$150:$B$161</c:f>
              <c:numCache>
                <c:formatCode>#,##0</c:formatCode>
                <c:ptCount val="12"/>
                <c:pt idx="0">
                  <c:v>1762.0640000000001</c:v>
                </c:pt>
                <c:pt idx="1">
                  <c:v>1530.829</c:v>
                </c:pt>
                <c:pt idx="2">
                  <c:v>1518.163</c:v>
                </c:pt>
                <c:pt idx="3">
                  <c:v>1671.58</c:v>
                </c:pt>
                <c:pt idx="4">
                  <c:v>1589.1279999999999</c:v>
                </c:pt>
                <c:pt idx="5">
                  <c:v>1725.7059999999999</c:v>
                </c:pt>
                <c:pt idx="6">
                  <c:v>1898.7739999999999</c:v>
                </c:pt>
                <c:pt idx="7">
                  <c:v>1803.1659999999999</c:v>
                </c:pt>
                <c:pt idx="8">
                  <c:v>1843.578</c:v>
                </c:pt>
                <c:pt idx="9">
                  <c:v>1843.4680000000001</c:v>
                </c:pt>
                <c:pt idx="10">
                  <c:v>1422.6120000000001</c:v>
                </c:pt>
                <c:pt idx="11">
                  <c:v>1574.354</c:v>
                </c:pt>
              </c:numCache>
            </c:numRef>
          </c:val>
          <c:smooth val="0"/>
        </c:ser>
        <c:ser>
          <c:idx val="1"/>
          <c:order val="3"/>
          <c:tx>
            <c:v>2021</c:v>
          </c:tx>
          <c:marker>
            <c:symbol val="none"/>
          </c:marker>
          <c:val>
            <c:numRef>
              <c:f>data!$B$162:$B$173</c:f>
              <c:numCache>
                <c:formatCode>#,##0</c:formatCode>
                <c:ptCount val="12"/>
                <c:pt idx="0">
                  <c:v>1503.68</c:v>
                </c:pt>
                <c:pt idx="1">
                  <c:v>1186.2929999999999</c:v>
                </c:pt>
                <c:pt idx="2">
                  <c:v>1464.5160000000001</c:v>
                </c:pt>
                <c:pt idx="3">
                  <c:v>1572.076</c:v>
                </c:pt>
                <c:pt idx="4">
                  <c:v>1381.3</c:v>
                </c:pt>
                <c:pt idx="5">
                  <c:v>1567.527</c:v>
                </c:pt>
                <c:pt idx="6">
                  <c:v>1216.971</c:v>
                </c:pt>
                <c:pt idx="7">
                  <c:v>1890.5100035727958</c:v>
                </c:pt>
                <c:pt idx="8">
                  <c:v>1786.5528701098574</c:v>
                </c:pt>
                <c:pt idx="9">
                  <c:v>1860.2063768022749</c:v>
                </c:pt>
                <c:pt idx="10">
                  <c:v>1589.0005558311234</c:v>
                </c:pt>
                <c:pt idx="11">
                  <c:v>1532.4131407180284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68640"/>
        <c:axId val="174370752"/>
      </c:lineChart>
      <c:catAx>
        <c:axId val="24676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7437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370752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46768640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2"/>
          <c:order val="0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data!$F$126:$F$137</c:f>
              <c:numCache>
                <c:formatCode>#,##0_);\(#,##0\)</c:formatCode>
                <c:ptCount val="12"/>
                <c:pt idx="0">
                  <c:v>1584.9446666666636</c:v>
                </c:pt>
                <c:pt idx="1">
                  <c:v>1834.5656666666723</c:v>
                </c:pt>
                <c:pt idx="2">
                  <c:v>1838.8783333333306</c:v>
                </c:pt>
                <c:pt idx="3">
                  <c:v>1785.082333333336</c:v>
                </c:pt>
                <c:pt idx="4">
                  <c:v>1801.7606666666647</c:v>
                </c:pt>
                <c:pt idx="5">
                  <c:v>2229.628999999999</c:v>
                </c:pt>
                <c:pt idx="6">
                  <c:v>1923.6846666666661</c:v>
                </c:pt>
                <c:pt idx="7">
                  <c:v>2246.5186666666668</c:v>
                </c:pt>
                <c:pt idx="8">
                  <c:v>1654.0170000000005</c:v>
                </c:pt>
                <c:pt idx="9">
                  <c:v>1760.1023333333317</c:v>
                </c:pt>
                <c:pt idx="10">
                  <c:v>1345.712000000002</c:v>
                </c:pt>
                <c:pt idx="11">
                  <c:v>1179.5940000000003</c:v>
                </c:pt>
              </c:numCache>
            </c:numRef>
          </c:val>
          <c:smooth val="0"/>
        </c:ser>
        <c:ser>
          <c:idx val="3"/>
          <c:order val="1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data!$F$138:$F$149</c:f>
              <c:numCache>
                <c:formatCode>#,##0_);\(#,##0\)</c:formatCode>
                <c:ptCount val="12"/>
                <c:pt idx="0">
                  <c:v>1467.960666666665</c:v>
                </c:pt>
                <c:pt idx="1">
                  <c:v>1563.3013333333345</c:v>
                </c:pt>
                <c:pt idx="2">
                  <c:v>1692.1696666666651</c:v>
                </c:pt>
                <c:pt idx="3">
                  <c:v>1799.9536666666665</c:v>
                </c:pt>
                <c:pt idx="4">
                  <c:v>1787.0083333333343</c:v>
                </c:pt>
                <c:pt idx="5">
                  <c:v>1700.927999999999</c:v>
                </c:pt>
                <c:pt idx="6">
                  <c:v>1800.379000000001</c:v>
                </c:pt>
                <c:pt idx="7">
                  <c:v>1860.3776666666645</c:v>
                </c:pt>
                <c:pt idx="8">
                  <c:v>1451.0670000000007</c:v>
                </c:pt>
                <c:pt idx="9">
                  <c:v>1402.5870000000025</c:v>
                </c:pt>
                <c:pt idx="10">
                  <c:v>899.12366666666662</c:v>
                </c:pt>
                <c:pt idx="11">
                  <c:v>1120.9193333333321</c:v>
                </c:pt>
              </c:numCache>
            </c:numRef>
          </c:val>
          <c:smooth val="0"/>
        </c:ser>
        <c:ser>
          <c:idx val="0"/>
          <c:order val="2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data!$F$150:$F$161</c:f>
              <c:numCache>
                <c:formatCode>#,##0_);\(#,##0\)</c:formatCode>
                <c:ptCount val="12"/>
                <c:pt idx="0">
                  <c:v>1241.0036666666654</c:v>
                </c:pt>
                <c:pt idx="1">
                  <c:v>1241.851333333336</c:v>
                </c:pt>
                <c:pt idx="2">
                  <c:v>1257.9476666666646</c:v>
                </c:pt>
                <c:pt idx="3">
                  <c:v>1678.7990000000009</c:v>
                </c:pt>
                <c:pt idx="4">
                  <c:v>1728.3023333333342</c:v>
                </c:pt>
                <c:pt idx="5">
                  <c:v>1969.4376666666647</c:v>
                </c:pt>
                <c:pt idx="6">
                  <c:v>2046.5816666666674</c:v>
                </c:pt>
                <c:pt idx="7">
                  <c:v>1792.6919999999998</c:v>
                </c:pt>
                <c:pt idx="8">
                  <c:v>1620.3983333333349</c:v>
                </c:pt>
                <c:pt idx="9">
                  <c:v>1547.5006666666661</c:v>
                </c:pt>
                <c:pt idx="10">
                  <c:v>1060.1793333333326</c:v>
                </c:pt>
                <c:pt idx="11">
                  <c:v>1476.2026666666668</c:v>
                </c:pt>
              </c:numCache>
            </c:numRef>
          </c:val>
          <c:smooth val="0"/>
        </c:ser>
        <c:ser>
          <c:idx val="1"/>
          <c:order val="3"/>
          <c:tx>
            <c:v>2021</c:v>
          </c:tx>
          <c:marker>
            <c:symbol val="none"/>
          </c:marker>
          <c:val>
            <c:numRef>
              <c:f>data!$F$162:$F$173</c:f>
              <c:numCache>
                <c:formatCode>#,##0_);\(#,##0\)</c:formatCode>
                <c:ptCount val="12"/>
                <c:pt idx="0">
                  <c:v>1224.9453333333347</c:v>
                </c:pt>
                <c:pt idx="1">
                  <c:v>1112.9549999999983</c:v>
                </c:pt>
                <c:pt idx="2">
                  <c:v>1179.0100000000025</c:v>
                </c:pt>
                <c:pt idx="3">
                  <c:v>1897.8266666666632</c:v>
                </c:pt>
                <c:pt idx="4">
                  <c:v>1784.6236666666689</c:v>
                </c:pt>
                <c:pt idx="5">
                  <c:v>2163.6303333333326</c:v>
                </c:pt>
                <c:pt idx="6">
                  <c:v>1448.3520000000012</c:v>
                </c:pt>
                <c:pt idx="7" formatCode="#,##0">
                  <c:v>1890.6883410212888</c:v>
                </c:pt>
                <c:pt idx="8" formatCode="#,##0">
                  <c:v>1651.3367712201969</c:v>
                </c:pt>
                <c:pt idx="9" formatCode="#,##0">
                  <c:v>1555.5034821120569</c:v>
                </c:pt>
                <c:pt idx="10" formatCode="#,##0">
                  <c:v>1259.0263217678523</c:v>
                </c:pt>
                <c:pt idx="11" formatCode="#,##0">
                  <c:v>1259.4609087170268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69664"/>
        <c:axId val="174374208"/>
      </c:lineChart>
      <c:catAx>
        <c:axId val="24676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7437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374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46769664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198</xdr:row>
      <xdr:rowOff>0</xdr:rowOff>
    </xdr:from>
    <xdr:to>
      <xdr:col>5</xdr:col>
      <xdr:colOff>419100</xdr:colOff>
      <xdr:row>198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198</xdr:row>
      <xdr:rowOff>0</xdr:rowOff>
    </xdr:from>
    <xdr:to>
      <xdr:col>8</xdr:col>
      <xdr:colOff>469900</xdr:colOff>
      <xdr:row>198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187</xdr:row>
      <xdr:rowOff>0</xdr:rowOff>
    </xdr:from>
    <xdr:to>
      <xdr:col>12</xdr:col>
      <xdr:colOff>482600</xdr:colOff>
      <xdr:row>187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189</xdr:row>
      <xdr:rowOff>0</xdr:rowOff>
    </xdr:from>
    <xdr:to>
      <xdr:col>6</xdr:col>
      <xdr:colOff>177800</xdr:colOff>
      <xdr:row>210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189</xdr:row>
      <xdr:rowOff>8659</xdr:rowOff>
    </xdr:from>
    <xdr:to>
      <xdr:col>20</xdr:col>
      <xdr:colOff>254000</xdr:colOff>
      <xdr:row>210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2"/>
  <sheetViews>
    <sheetView tabSelected="1" zoomScaleNormal="100" zoomScalePageLayoutView="110" workbookViewId="0">
      <pane ySplit="5" topLeftCell="A174" activePane="bottomLeft" state="frozen"/>
      <selection pane="bottomLeft" activeCell="E183" sqref="E183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49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7.9924445852289777E-2</v>
      </c>
      <c r="Z73" s="26">
        <v>6.9136134255065027E-2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7.5171534884209579E-2</v>
      </c>
      <c r="Z74" s="26">
        <v>6.9561921056278592E-2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8.2766969046632388E-2</v>
      </c>
      <c r="Z75" s="26">
        <v>8.4061184728361493E-2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8.0185375676340778E-2</v>
      </c>
      <c r="Z76" s="26">
        <v>9.0408794963660735E-2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8.3070530258601102E-2</v>
      </c>
      <c r="Z77" s="26">
        <v>9.3470117812757283E-2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8.6030902779492963E-2</v>
      </c>
      <c r="Z78" s="26">
        <v>9.8934036368731562E-2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8.3850493737456788E-2</v>
      </c>
      <c r="Z79" s="26">
        <v>9.3517191933834898E-2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9.3666475564589388E-2</v>
      </c>
      <c r="Z80" s="26">
        <v>9.9526714537335442E-2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8.8515855740907437E-2</v>
      </c>
      <c r="Z81" s="26">
        <v>8.6927136465791088E-2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9.216506382328403E-2</v>
      </c>
      <c r="Z82" s="26">
        <v>8.1882427509111497E-2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7.8728005381402788E-2</v>
      </c>
      <c r="Z83" s="26">
        <v>6.6275731754866493E-2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68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7.5924347254792995E-2</v>
      </c>
      <c r="Z84" s="26">
        <v>6.6298608614205862E-2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</v>
      </c>
      <c r="Z86" s="30">
        <f>SUM(Z73:Z84)</f>
        <v>0.99999999999999989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7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7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MIN(K114:K125)</f>
        <v>0.78282230577464829</v>
      </c>
      <c r="V94" s="58">
        <f>MAX(K114:K125)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f>MIN(K126:K137)</f>
        <v>0.65834365578355925</v>
      </c>
      <c r="V95" s="58">
        <f>MAX(K126:K137)</f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  <c r="M96" s="32">
        <v>2019</v>
      </c>
      <c r="N96" s="2">
        <v>18349.836000000003</v>
      </c>
      <c r="O96" s="34">
        <f t="shared" si="28"/>
        <v>6.1560040926253556E-2</v>
      </c>
      <c r="P96" s="35"/>
      <c r="Q96" s="2">
        <v>18545.775333333328</v>
      </c>
      <c r="R96" s="34">
        <f t="shared" si="27"/>
        <v>-0.12455877309480623</v>
      </c>
      <c r="T96" s="32">
        <v>2019</v>
      </c>
      <c r="U96" s="37">
        <f>MIN(K138:K149)</f>
        <v>0.63031486341374798</v>
      </c>
      <c r="V96" s="58">
        <f>MAX(K138:K149)</f>
        <v>0.76745872006861027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  <c r="M97" s="32">
        <v>2020</v>
      </c>
      <c r="N97" s="2">
        <v>20183.421999999999</v>
      </c>
      <c r="O97" s="34">
        <f t="shared" si="28"/>
        <v>9.9923835831557062E-2</v>
      </c>
      <c r="P97" s="35"/>
      <c r="Q97" s="2">
        <v>18660.896333333334</v>
      </c>
      <c r="R97" s="34">
        <f t="shared" si="27"/>
        <v>6.2073975302123774E-3</v>
      </c>
      <c r="T97">
        <v>2020</v>
      </c>
      <c r="U97" s="37">
        <f>MIN(K139:K150)</f>
        <v>0.63031486341374798</v>
      </c>
      <c r="V97" s="58">
        <f>MAX(K139:K150)</f>
        <v>0.80541097492551161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  <c r="M99" s="45" t="s">
        <v>39</v>
      </c>
      <c r="N99" s="46"/>
      <c r="O99" s="47">
        <f>MIN(O65:O97)</f>
        <v>-0.24491489929975141</v>
      </c>
      <c r="P99" s="46"/>
      <c r="Q99" s="46"/>
      <c r="R99" s="47">
        <f>MIN(R65:R97)</f>
        <v>-0.13917411362916188</v>
      </c>
      <c r="S99" s="50"/>
      <c r="U99" s="37">
        <f>MEDIAN(U64:U97)</f>
        <v>0.67723117832282642</v>
      </c>
      <c r="V99" s="37">
        <f>MEDIAN(V64:V97)</f>
        <v>0.81356738190460176</v>
      </c>
      <c r="W99" s="57" t="s">
        <v>44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  <c r="M100" s="48" t="s">
        <v>40</v>
      </c>
      <c r="N100" s="39"/>
      <c r="O100" s="49">
        <f>MAX(O65:O97)</f>
        <v>0.32667126119917289</v>
      </c>
      <c r="P100" s="39"/>
      <c r="Q100" s="39"/>
      <c r="R100" s="49">
        <f>MAX(R65:R97)</f>
        <v>0.13805809807056191</v>
      </c>
      <c r="S100" s="51"/>
      <c r="U100" s="37">
        <f>AVERAGE(U64:U97)</f>
        <v>0.6640183327277307</v>
      </c>
      <c r="V100" s="37">
        <f>AVERAGE(V64:V97)</f>
        <v>0.80215529929606733</v>
      </c>
      <c r="W100" s="57" t="s">
        <v>45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  <c r="U101">
        <f>STDEV(U64:U97)</f>
        <v>0.10457671481466679</v>
      </c>
      <c r="V101">
        <f>STDEV(V64:V97)</f>
        <v>0.11208365191229781</v>
      </c>
      <c r="W101" s="57" t="s">
        <v>46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6" si="45">SUM(F116:F127)</f>
        <v>24306.108000000004</v>
      </c>
      <c r="H127" s="57"/>
      <c r="I127" s="57"/>
      <c r="J127" s="57"/>
      <c r="K127" s="54">
        <f t="shared" ref="K127:K136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v>1394.576</v>
      </c>
      <c r="C138" s="12">
        <f t="shared" si="43"/>
        <v>17394.092000000001</v>
      </c>
      <c r="D138" s="10">
        <v>14355.671666666667</v>
      </c>
      <c r="E138" s="13">
        <f t="shared" si="44"/>
        <v>-73.384666666664998</v>
      </c>
      <c r="F138" s="9">
        <f t="shared" si="26"/>
        <v>1467.960666666665</v>
      </c>
      <c r="G138" s="12">
        <f t="shared" ref="G138:G148" si="47">SUM(F127:F138)</f>
        <v>21067.505333333338</v>
      </c>
      <c r="H138" s="57"/>
      <c r="I138" s="57"/>
      <c r="J138" s="57"/>
      <c r="K138" s="54">
        <f t="shared" ref="K138:K149" si="48">D138/G138</f>
        <v>0.68141298362236069</v>
      </c>
    </row>
    <row r="139" spans="1:11" x14ac:dyDescent="0.2">
      <c r="A139" s="1">
        <v>42036</v>
      </c>
      <c r="B139" s="10">
        <v>1272.617</v>
      </c>
      <c r="C139" s="12">
        <f t="shared" si="43"/>
        <v>17260.152999999998</v>
      </c>
      <c r="D139" s="10">
        <v>14064.987333333333</v>
      </c>
      <c r="E139" s="13">
        <f t="shared" si="44"/>
        <v>-290.68433333333451</v>
      </c>
      <c r="F139" s="9">
        <f t="shared" si="26"/>
        <v>1563.3013333333345</v>
      </c>
      <c r="G139" s="12">
        <f t="shared" si="47"/>
        <v>20796.240999999998</v>
      </c>
      <c r="H139" s="57"/>
      <c r="I139" s="57"/>
      <c r="J139" s="57"/>
      <c r="K139" s="54">
        <f t="shared" si="48"/>
        <v>0.67632354007309947</v>
      </c>
    </row>
    <row r="140" spans="1:11" x14ac:dyDescent="0.2">
      <c r="A140" s="1">
        <v>42064</v>
      </c>
      <c r="B140" s="10">
        <v>1295.231</v>
      </c>
      <c r="C140" s="12">
        <f t="shared" si="43"/>
        <v>17088.689000000002</v>
      </c>
      <c r="D140" s="10">
        <v>13668.048666666667</v>
      </c>
      <c r="E140" s="13">
        <f t="shared" si="44"/>
        <v>-396.93866666666509</v>
      </c>
      <c r="F140" s="9">
        <f t="shared" si="26"/>
        <v>1692.1696666666651</v>
      </c>
      <c r="G140" s="12">
        <f t="shared" si="47"/>
        <v>20649.532333333329</v>
      </c>
      <c r="H140" s="57"/>
      <c r="I140" s="57"/>
      <c r="J140" s="57"/>
      <c r="K140" s="54">
        <f t="shared" si="48"/>
        <v>0.66190596697452264</v>
      </c>
    </row>
    <row r="141" spans="1:11" x14ac:dyDescent="0.2">
      <c r="A141" s="1">
        <v>42095</v>
      </c>
      <c r="B141" s="10">
        <v>1441.2670000000001</v>
      </c>
      <c r="C141" s="12">
        <f t="shared" si="43"/>
        <v>17182.548000000003</v>
      </c>
      <c r="D141" s="10">
        <v>13309.362000000001</v>
      </c>
      <c r="E141" s="13">
        <f t="shared" si="44"/>
        <v>-358.6866666666665</v>
      </c>
      <c r="F141" s="9">
        <f t="shared" si="26"/>
        <v>1799.9536666666665</v>
      </c>
      <c r="G141" s="12">
        <f t="shared" si="47"/>
        <v>20664.403666666662</v>
      </c>
      <c r="H141" s="57"/>
      <c r="I141" s="57"/>
      <c r="J141" s="57"/>
      <c r="K141" s="54">
        <f t="shared" si="48"/>
        <v>0.64407191297124478</v>
      </c>
    </row>
    <row r="142" spans="1:11" x14ac:dyDescent="0.2">
      <c r="A142" s="1">
        <v>42125</v>
      </c>
      <c r="B142" s="10">
        <v>1548.691</v>
      </c>
      <c r="C142" s="12">
        <f t="shared" si="43"/>
        <v>17209.058000000001</v>
      </c>
      <c r="D142" s="10">
        <v>13071.044666666667</v>
      </c>
      <c r="E142" s="13">
        <f t="shared" si="44"/>
        <v>-238.31733333333432</v>
      </c>
      <c r="F142" s="9">
        <f t="shared" si="26"/>
        <v>1787.0083333333343</v>
      </c>
      <c r="G142" s="12">
        <f t="shared" si="47"/>
        <v>20649.651333333335</v>
      </c>
      <c r="H142" s="57"/>
      <c r="I142" s="57"/>
      <c r="J142" s="57"/>
      <c r="K142" s="54">
        <f t="shared" si="48"/>
        <v>0.6329910590580754</v>
      </c>
    </row>
    <row r="143" spans="1:11" x14ac:dyDescent="0.2">
      <c r="A143" s="1">
        <v>42156</v>
      </c>
      <c r="B143" s="10">
        <v>1443.46</v>
      </c>
      <c r="C143" s="12">
        <f t="shared" si="43"/>
        <v>17108.573</v>
      </c>
      <c r="D143" s="10">
        <v>12813.576666666668</v>
      </c>
      <c r="E143" s="13">
        <f t="shared" si="44"/>
        <v>-257.46799999999894</v>
      </c>
      <c r="F143" s="9">
        <f t="shared" si="26"/>
        <v>1700.927999999999</v>
      </c>
      <c r="G143" s="12">
        <f t="shared" si="47"/>
        <v>20120.950333333334</v>
      </c>
      <c r="H143" s="57"/>
      <c r="I143" s="57"/>
      <c r="J143" s="57"/>
      <c r="K143" s="54">
        <f t="shared" si="48"/>
        <v>0.63682760776160163</v>
      </c>
    </row>
    <row r="144" spans="1:11" x14ac:dyDescent="0.2">
      <c r="A144" s="1">
        <v>42186</v>
      </c>
      <c r="B144" s="10">
        <v>1591.615</v>
      </c>
      <c r="C144" s="12">
        <f t="shared" si="43"/>
        <v>17290.697</v>
      </c>
      <c r="D144" s="10">
        <v>12604.812666666667</v>
      </c>
      <c r="E144" s="13">
        <f t="shared" si="44"/>
        <v>-208.76400000000103</v>
      </c>
      <c r="F144" s="9">
        <f t="shared" si="26"/>
        <v>1800.379000000001</v>
      </c>
      <c r="G144" s="12">
        <f t="shared" si="47"/>
        <v>19997.644666666667</v>
      </c>
      <c r="H144" s="57"/>
      <c r="I144" s="57"/>
      <c r="J144" s="57"/>
      <c r="K144" s="54">
        <f t="shared" si="48"/>
        <v>0.63031486341374798</v>
      </c>
    </row>
    <row r="145" spans="1:11" x14ac:dyDescent="0.2">
      <c r="A145" s="1">
        <v>42217</v>
      </c>
      <c r="B145" s="10">
        <v>1854.799</v>
      </c>
      <c r="C145" s="12">
        <f t="shared" si="43"/>
        <v>17450.595000000001</v>
      </c>
      <c r="D145" s="10">
        <v>12599.234000000002</v>
      </c>
      <c r="E145" s="13">
        <f t="shared" si="44"/>
        <v>-5.5786666666645033</v>
      </c>
      <c r="F145" s="9">
        <f t="shared" si="26"/>
        <v>1860.3776666666645</v>
      </c>
      <c r="G145" s="12">
        <f t="shared" si="47"/>
        <v>19611.503666666664</v>
      </c>
      <c r="H145" s="57"/>
      <c r="I145" s="57"/>
      <c r="J145" s="57"/>
      <c r="K145" s="54">
        <f t="shared" si="48"/>
        <v>0.64244099861729131</v>
      </c>
    </row>
    <row r="146" spans="1:11" x14ac:dyDescent="0.2">
      <c r="A146" s="1">
        <v>42248</v>
      </c>
      <c r="B146" s="10">
        <v>1671.028</v>
      </c>
      <c r="C146" s="12">
        <f t="shared" si="43"/>
        <v>17576.519</v>
      </c>
      <c r="D146" s="10">
        <v>12819.195000000002</v>
      </c>
      <c r="E146" s="13">
        <f t="shared" si="44"/>
        <v>219.96099999999933</v>
      </c>
      <c r="F146" s="9">
        <f t="shared" si="26"/>
        <v>1451.0670000000007</v>
      </c>
      <c r="G146" s="12">
        <f t="shared" si="47"/>
        <v>19408.553666666663</v>
      </c>
      <c r="H146" s="57"/>
      <c r="I146" s="57"/>
      <c r="J146" s="57"/>
      <c r="K146" s="54">
        <f t="shared" si="48"/>
        <v>0.66049202945072638</v>
      </c>
    </row>
    <row r="147" spans="1:11" x14ac:dyDescent="0.2">
      <c r="A147" s="1">
        <v>42278</v>
      </c>
      <c r="B147" s="10">
        <v>1771.3779999999999</v>
      </c>
      <c r="C147" s="12">
        <f t="shared" si="43"/>
        <v>17705.080999999998</v>
      </c>
      <c r="D147" s="10">
        <v>13187.985999999999</v>
      </c>
      <c r="E147" s="13">
        <f t="shared" si="44"/>
        <v>368.79099999999744</v>
      </c>
      <c r="F147" s="9">
        <f t="shared" si="26"/>
        <v>1402.5870000000025</v>
      </c>
      <c r="G147" s="12">
        <f t="shared" si="47"/>
        <v>19051.038333333334</v>
      </c>
      <c r="H147" s="57"/>
      <c r="I147" s="57"/>
      <c r="J147" s="57"/>
      <c r="K147" s="54">
        <f t="shared" si="48"/>
        <v>0.69224499836973008</v>
      </c>
    </row>
    <row r="148" spans="1:11" x14ac:dyDescent="0.2">
      <c r="A148" s="1">
        <v>42309</v>
      </c>
      <c r="B148" s="10">
        <v>1448.5170000000001</v>
      </c>
      <c r="C148" s="12">
        <f t="shared" si="43"/>
        <v>17864.663999999997</v>
      </c>
      <c r="D148" s="10">
        <v>13737.379333333332</v>
      </c>
      <c r="E148" s="13">
        <f t="shared" si="44"/>
        <v>549.39333333333343</v>
      </c>
      <c r="F148" s="9">
        <f t="shared" si="26"/>
        <v>899.12366666666662</v>
      </c>
      <c r="G148" s="12">
        <f t="shared" si="47"/>
        <v>18604.449999999997</v>
      </c>
      <c r="H148" s="57"/>
      <c r="I148" s="57"/>
      <c r="J148" s="57"/>
      <c r="K148" s="54">
        <f t="shared" si="48"/>
        <v>0.73839212303149704</v>
      </c>
    </row>
    <row r="149" spans="1:11" x14ac:dyDescent="0.2">
      <c r="A149" s="1">
        <v>42339</v>
      </c>
      <c r="B149" s="10">
        <v>1616.6569999999999</v>
      </c>
      <c r="C149" s="12">
        <f t="shared" si="43"/>
        <v>18349.836000000003</v>
      </c>
      <c r="D149" s="10">
        <v>14233.117</v>
      </c>
      <c r="E149" s="13">
        <f t="shared" si="44"/>
        <v>495.73766666666779</v>
      </c>
      <c r="F149" s="9">
        <f t="shared" si="26"/>
        <v>1120.9193333333321</v>
      </c>
      <c r="G149" s="12">
        <f>SUM(F138:F149)</f>
        <v>18545.775333333328</v>
      </c>
      <c r="H149" s="57"/>
      <c r="I149" s="57"/>
      <c r="J149" s="57"/>
      <c r="K149" s="54">
        <f t="shared" si="48"/>
        <v>0.76745872006861027</v>
      </c>
    </row>
    <row r="150" spans="1:11" x14ac:dyDescent="0.2">
      <c r="A150" s="1">
        <v>42370</v>
      </c>
      <c r="B150" s="10">
        <v>1762.0640000000001</v>
      </c>
      <c r="C150" s="12">
        <f t="shared" ref="C150:C161" si="49">SUM(B139:B150)</f>
        <v>18717.324000000001</v>
      </c>
      <c r="D150" s="10">
        <v>14754.177333333335</v>
      </c>
      <c r="E150" s="13">
        <f>D150-D149</f>
        <v>521.06033333333471</v>
      </c>
      <c r="F150" s="9">
        <f t="shared" si="26"/>
        <v>1241.0036666666654</v>
      </c>
      <c r="G150" s="12">
        <f t="shared" ref="G150" si="50">SUM(F139:F150)</f>
        <v>18318.818333333333</v>
      </c>
      <c r="H150" s="57"/>
      <c r="I150" s="57"/>
      <c r="J150" s="57"/>
      <c r="K150" s="54">
        <f t="shared" ref="K150" si="51">D150/G150</f>
        <v>0.80541097492551161</v>
      </c>
    </row>
    <row r="151" spans="1:11" x14ac:dyDescent="0.2">
      <c r="A151" s="1">
        <v>42401</v>
      </c>
      <c r="B151" s="10">
        <v>1530.829</v>
      </c>
      <c r="C151" s="12">
        <f t="shared" si="49"/>
        <v>18975.536</v>
      </c>
      <c r="D151" s="10">
        <v>15043.154999999999</v>
      </c>
      <c r="E151" s="13">
        <f t="shared" ref="E151:E161" si="52">D151-D150</f>
        <v>288.97766666666394</v>
      </c>
      <c r="F151" s="9">
        <f t="shared" si="26"/>
        <v>1241.851333333336</v>
      </c>
      <c r="G151" s="12">
        <f t="shared" ref="G151:G160" si="53">SUM(F140:F151)</f>
        <v>17997.368333333336</v>
      </c>
      <c r="H151" s="57"/>
      <c r="I151" s="57"/>
      <c r="J151" s="57"/>
      <c r="K151" s="54">
        <f t="shared" ref="K151:K161" si="54">D151/G151</f>
        <v>0.83585303814326173</v>
      </c>
    </row>
    <row r="152" spans="1:11" x14ac:dyDescent="0.2">
      <c r="A152" s="1">
        <v>42430</v>
      </c>
      <c r="B152" s="10">
        <v>1518.163</v>
      </c>
      <c r="C152" s="12">
        <f t="shared" si="49"/>
        <v>19198.468000000001</v>
      </c>
      <c r="D152" s="10">
        <v>15303.370333333334</v>
      </c>
      <c r="E152" s="13">
        <f t="shared" si="52"/>
        <v>260.21533333333537</v>
      </c>
      <c r="F152" s="9">
        <f t="shared" si="26"/>
        <v>1257.9476666666646</v>
      </c>
      <c r="G152" s="12">
        <f t="shared" si="53"/>
        <v>17563.14633333333</v>
      </c>
      <c r="H152" s="57"/>
      <c r="I152" s="57"/>
      <c r="J152" s="57"/>
      <c r="K152" s="54">
        <f t="shared" si="54"/>
        <v>0.87133421557211888</v>
      </c>
    </row>
    <row r="153" spans="1:11" x14ac:dyDescent="0.2">
      <c r="A153" s="1">
        <v>42461</v>
      </c>
      <c r="B153" s="10">
        <v>1671.58</v>
      </c>
      <c r="C153" s="12">
        <f t="shared" si="49"/>
        <v>19428.780999999995</v>
      </c>
      <c r="D153" s="10">
        <v>15296.151333333333</v>
      </c>
      <c r="E153" s="13">
        <f t="shared" si="52"/>
        <v>-7.2190000000009604</v>
      </c>
      <c r="F153" s="9">
        <f t="shared" si="26"/>
        <v>1678.7990000000009</v>
      </c>
      <c r="G153" s="12">
        <f>SUM(F142:F153)</f>
        <v>17441.991666666669</v>
      </c>
      <c r="H153" s="57"/>
      <c r="I153" s="57"/>
      <c r="J153" s="57"/>
      <c r="K153" s="54">
        <f t="shared" si="54"/>
        <v>0.87697274632723032</v>
      </c>
    </row>
    <row r="154" spans="1:11" x14ac:dyDescent="0.2">
      <c r="A154" s="1">
        <v>42491</v>
      </c>
      <c r="B154" s="10">
        <v>1589.1279999999999</v>
      </c>
      <c r="C154" s="12">
        <f t="shared" si="49"/>
        <v>19469.218000000001</v>
      </c>
      <c r="D154" s="10">
        <v>15156.976999999999</v>
      </c>
      <c r="E154" s="13">
        <f t="shared" si="52"/>
        <v>-139.17433333333429</v>
      </c>
      <c r="F154" s="9">
        <f t="shared" si="26"/>
        <v>1728.3023333333342</v>
      </c>
      <c r="G154" s="12">
        <f t="shared" si="53"/>
        <v>17383.285666666667</v>
      </c>
      <c r="H154" s="57"/>
      <c r="I154" s="57"/>
      <c r="J154" s="57"/>
      <c r="K154" s="54">
        <f t="shared" si="54"/>
        <v>0.87192820106870084</v>
      </c>
    </row>
    <row r="155" spans="1:11" x14ac:dyDescent="0.2">
      <c r="A155" s="1">
        <v>42522</v>
      </c>
      <c r="B155" s="10">
        <v>1725.7059999999999</v>
      </c>
      <c r="C155" s="12">
        <f t="shared" si="49"/>
        <v>19751.463999999996</v>
      </c>
      <c r="D155" s="10">
        <v>14913.245333333334</v>
      </c>
      <c r="E155" s="13">
        <f t="shared" si="52"/>
        <v>-243.73166666666475</v>
      </c>
      <c r="F155" s="9">
        <f t="shared" si="26"/>
        <v>1969.4376666666647</v>
      </c>
      <c r="G155" s="12">
        <f t="shared" si="53"/>
        <v>17651.795333333332</v>
      </c>
      <c r="H155" s="57"/>
      <c r="I155" s="57"/>
      <c r="J155" s="57"/>
      <c r="K155" s="54">
        <f t="shared" si="54"/>
        <v>0.84485714068820128</v>
      </c>
    </row>
    <row r="156" spans="1:11" x14ac:dyDescent="0.2">
      <c r="A156" s="1">
        <v>42552</v>
      </c>
      <c r="B156" s="10">
        <v>1898.7739999999999</v>
      </c>
      <c r="C156" s="12">
        <f t="shared" si="49"/>
        <v>20058.623</v>
      </c>
      <c r="D156" s="10">
        <v>14765.437666666667</v>
      </c>
      <c r="E156" s="13">
        <f t="shared" si="52"/>
        <v>-147.8076666666675</v>
      </c>
      <c r="F156" s="9">
        <f t="shared" si="26"/>
        <v>2046.5816666666674</v>
      </c>
      <c r="G156" s="12">
        <f t="shared" si="53"/>
        <v>17897.998000000003</v>
      </c>
      <c r="H156" s="57"/>
      <c r="I156" s="57"/>
      <c r="J156" s="57"/>
      <c r="K156" s="54">
        <f t="shared" si="54"/>
        <v>0.82497705423068346</v>
      </c>
    </row>
    <row r="157" spans="1:11" x14ac:dyDescent="0.2">
      <c r="A157" s="1">
        <v>42583</v>
      </c>
      <c r="B157" s="10">
        <v>1803.1659999999999</v>
      </c>
      <c r="C157" s="12">
        <f t="shared" si="49"/>
        <v>20006.990000000002</v>
      </c>
      <c r="D157" s="10">
        <v>14775.911666666667</v>
      </c>
      <c r="E157" s="13">
        <f t="shared" si="52"/>
        <v>10.47400000000016</v>
      </c>
      <c r="F157" s="9">
        <f t="shared" si="26"/>
        <v>1792.6919999999998</v>
      </c>
      <c r="G157" s="12">
        <f t="shared" si="53"/>
        <v>17830.312333333335</v>
      </c>
      <c r="H157" s="57"/>
      <c r="I157" s="57"/>
      <c r="J157" s="57"/>
      <c r="K157" s="54">
        <f t="shared" si="54"/>
        <v>0.82869617707388443</v>
      </c>
    </row>
    <row r="158" spans="1:11" x14ac:dyDescent="0.2">
      <c r="A158" s="1">
        <v>42614</v>
      </c>
      <c r="B158" s="10">
        <v>1843.578</v>
      </c>
      <c r="C158" s="12">
        <f t="shared" si="49"/>
        <v>20179.540000000005</v>
      </c>
      <c r="D158" s="10">
        <v>14999.091333333332</v>
      </c>
      <c r="E158" s="13">
        <f t="shared" si="52"/>
        <v>223.17966666666507</v>
      </c>
      <c r="F158" s="9">
        <f t="shared" si="26"/>
        <v>1620.3983333333349</v>
      </c>
      <c r="G158" s="12">
        <f t="shared" si="53"/>
        <v>17999.64366666667</v>
      </c>
      <c r="H158" s="57"/>
      <c r="I158" s="57"/>
      <c r="J158" s="57"/>
      <c r="K158" s="54">
        <f t="shared" si="54"/>
        <v>0.83329934809264994</v>
      </c>
    </row>
    <row r="159" spans="1:11" x14ac:dyDescent="0.2">
      <c r="A159" s="1">
        <v>42644</v>
      </c>
      <c r="B159" s="10">
        <v>1843.4680000000001</v>
      </c>
      <c r="C159" s="12">
        <f t="shared" si="49"/>
        <v>20251.63</v>
      </c>
      <c r="D159" s="10">
        <v>15295.058666666666</v>
      </c>
      <c r="E159" s="13">
        <f>D159-D158</f>
        <v>295.96733333333395</v>
      </c>
      <c r="F159" s="9">
        <f t="shared" si="26"/>
        <v>1547.5006666666661</v>
      </c>
      <c r="G159" s="12">
        <f t="shared" si="53"/>
        <v>18144.557333333334</v>
      </c>
      <c r="H159" s="57"/>
      <c r="I159" s="57"/>
      <c r="J159" s="57"/>
      <c r="K159" s="54">
        <f t="shared" si="54"/>
        <v>0.84295573519273137</v>
      </c>
    </row>
    <row r="160" spans="1:11" x14ac:dyDescent="0.2">
      <c r="A160" s="1">
        <v>42675</v>
      </c>
      <c r="B160" s="10">
        <v>1422.6120000000001</v>
      </c>
      <c r="C160" s="12">
        <f t="shared" si="49"/>
        <v>20225.725000000002</v>
      </c>
      <c r="D160" s="10">
        <v>15657.491333333333</v>
      </c>
      <c r="E160" s="13">
        <f t="shared" si="52"/>
        <v>362.4326666666675</v>
      </c>
      <c r="F160" s="9">
        <f t="shared" si="26"/>
        <v>1060.1793333333326</v>
      </c>
      <c r="G160" s="12">
        <f t="shared" si="53"/>
        <v>18305.612999999998</v>
      </c>
      <c r="H160" s="57"/>
      <c r="I160" s="57"/>
      <c r="J160" s="57"/>
      <c r="K160" s="54">
        <f t="shared" si="54"/>
        <v>0.85533826883226116</v>
      </c>
    </row>
    <row r="161" spans="1:11" x14ac:dyDescent="0.2">
      <c r="A161" s="1">
        <v>42705</v>
      </c>
      <c r="B161" s="10">
        <v>1574.354</v>
      </c>
      <c r="C161" s="12">
        <f t="shared" si="49"/>
        <v>20183.421999999999</v>
      </c>
      <c r="D161" s="10">
        <v>15755.642666666667</v>
      </c>
      <c r="E161" s="13">
        <f t="shared" si="52"/>
        <v>98.151333333333241</v>
      </c>
      <c r="F161" s="9">
        <f t="shared" si="26"/>
        <v>1476.2026666666668</v>
      </c>
      <c r="G161" s="12">
        <f>SUM(F150:F161)</f>
        <v>18660.896333333334</v>
      </c>
      <c r="H161" s="57"/>
      <c r="I161" s="57"/>
      <c r="J161" s="57"/>
      <c r="K161" s="54">
        <f t="shared" si="54"/>
        <v>0.84431328405822015</v>
      </c>
    </row>
    <row r="162" spans="1:11" x14ac:dyDescent="0.2">
      <c r="A162" s="1">
        <v>42736</v>
      </c>
      <c r="B162" s="10">
        <v>1503.68</v>
      </c>
      <c r="C162" s="12">
        <f>SUM(B151:B162)</f>
        <v>19925.038</v>
      </c>
      <c r="D162" s="10">
        <v>16034.377333333332</v>
      </c>
      <c r="E162" s="13">
        <f t="shared" ref="E162:E173" si="55">D162-D161</f>
        <v>278.73466666666536</v>
      </c>
      <c r="F162" s="9">
        <f t="shared" si="26"/>
        <v>1224.9453333333347</v>
      </c>
      <c r="G162" s="12">
        <f t="shared" ref="G162:G173" si="56">SUM(F151:F162)</f>
        <v>18644.838000000003</v>
      </c>
      <c r="H162" s="57"/>
      <c r="I162" s="57"/>
      <c r="J162" s="57"/>
      <c r="K162" s="54">
        <f t="shared" ref="K162:K173" si="57">D162/G162</f>
        <v>0.85999016635775161</v>
      </c>
    </row>
    <row r="163" spans="1:11" x14ac:dyDescent="0.2">
      <c r="A163" s="1">
        <v>42767</v>
      </c>
      <c r="B163" s="10">
        <v>1186.2929999999999</v>
      </c>
      <c r="C163" s="12">
        <f t="shared" ref="C163:C173" si="58">SUM(B152:B163)</f>
        <v>19580.502</v>
      </c>
      <c r="D163" s="10">
        <v>16107.715333333334</v>
      </c>
      <c r="E163" s="13">
        <f t="shared" si="55"/>
        <v>73.338000000001557</v>
      </c>
      <c r="F163" s="9">
        <f t="shared" si="26"/>
        <v>1112.9549999999983</v>
      </c>
      <c r="G163" s="12">
        <f t="shared" si="56"/>
        <v>18515.941666666666</v>
      </c>
      <c r="H163" s="57"/>
      <c r="I163" s="57"/>
      <c r="J163" s="57"/>
      <c r="K163" s="54">
        <f t="shared" si="57"/>
        <v>0.86993767982814818</v>
      </c>
    </row>
    <row r="164" spans="1:11" x14ac:dyDescent="0.2">
      <c r="A164" s="1">
        <v>42795</v>
      </c>
      <c r="B164" s="10">
        <v>1464.5160000000001</v>
      </c>
      <c r="C164" s="12">
        <f t="shared" si="58"/>
        <v>19526.855</v>
      </c>
      <c r="D164" s="10">
        <v>16393.221333333331</v>
      </c>
      <c r="E164" s="13">
        <f t="shared" si="55"/>
        <v>285.50599999999758</v>
      </c>
      <c r="F164" s="9">
        <f t="shared" si="26"/>
        <v>1179.0100000000025</v>
      </c>
      <c r="G164" s="12">
        <f t="shared" si="56"/>
        <v>18437.004000000001</v>
      </c>
      <c r="H164" s="57"/>
      <c r="I164" s="57"/>
      <c r="J164" s="57"/>
      <c r="K164" s="54">
        <f t="shared" si="57"/>
        <v>0.88914778850909459</v>
      </c>
    </row>
    <row r="165" spans="1:11" x14ac:dyDescent="0.2">
      <c r="A165" s="1">
        <v>42826</v>
      </c>
      <c r="B165" s="10">
        <v>1572.076</v>
      </c>
      <c r="C165" s="12">
        <f t="shared" si="58"/>
        <v>19427.351000000002</v>
      </c>
      <c r="D165" s="10">
        <v>16067.470666666668</v>
      </c>
      <c r="E165" s="13">
        <f t="shared" si="55"/>
        <v>-325.75066666666316</v>
      </c>
      <c r="F165" s="9">
        <f t="shared" si="26"/>
        <v>1897.8266666666632</v>
      </c>
      <c r="G165" s="12">
        <f t="shared" si="56"/>
        <v>18656.031666666666</v>
      </c>
      <c r="H165" s="57"/>
      <c r="I165" s="57"/>
      <c r="J165" s="57"/>
      <c r="K165" s="54">
        <f t="shared" si="57"/>
        <v>0.86124803783298332</v>
      </c>
    </row>
    <row r="166" spans="1:11" x14ac:dyDescent="0.2">
      <c r="A166" s="1">
        <v>42856</v>
      </c>
      <c r="B166" s="10">
        <v>1381.3</v>
      </c>
      <c r="C166" s="12">
        <f t="shared" si="58"/>
        <v>19219.522999999997</v>
      </c>
      <c r="D166" s="10">
        <v>15664.146999999999</v>
      </c>
      <c r="E166" s="13">
        <f t="shared" si="55"/>
        <v>-403.32366666666894</v>
      </c>
      <c r="F166" s="9">
        <f t="shared" si="26"/>
        <v>1784.6236666666689</v>
      </c>
      <c r="G166" s="12">
        <f t="shared" si="56"/>
        <v>18712.353000000003</v>
      </c>
      <c r="H166" s="57"/>
      <c r="I166" s="57"/>
      <c r="J166" s="57"/>
      <c r="K166" s="54">
        <f t="shared" si="57"/>
        <v>0.83710194009272898</v>
      </c>
    </row>
    <row r="167" spans="1:11" x14ac:dyDescent="0.2">
      <c r="A167" s="1">
        <v>42887</v>
      </c>
      <c r="B167" s="10">
        <v>1567.527</v>
      </c>
      <c r="C167" s="12">
        <f t="shared" si="58"/>
        <v>19061.343999999997</v>
      </c>
      <c r="D167" s="10">
        <v>15068.043666666666</v>
      </c>
      <c r="E167" s="13">
        <f t="shared" si="55"/>
        <v>-596.10333333333256</v>
      </c>
      <c r="F167" s="9">
        <f t="shared" si="26"/>
        <v>2163.6303333333326</v>
      </c>
      <c r="G167" s="12">
        <f t="shared" si="56"/>
        <v>18906.545666666665</v>
      </c>
      <c r="H167" s="57"/>
      <c r="I167" s="57"/>
      <c r="J167" s="57"/>
      <c r="K167" s="54">
        <f t="shared" si="57"/>
        <v>0.79697497006195583</v>
      </c>
    </row>
    <row r="168" spans="1:11" x14ac:dyDescent="0.2">
      <c r="A168" s="1">
        <v>42917</v>
      </c>
      <c r="B168" s="10">
        <v>1216.971</v>
      </c>
      <c r="C168" s="12">
        <f t="shared" si="58"/>
        <v>18379.541000000001</v>
      </c>
      <c r="D168" s="10">
        <v>14836.662666666665</v>
      </c>
      <c r="E168" s="13">
        <f t="shared" si="55"/>
        <v>-231.38100000000122</v>
      </c>
      <c r="F168" s="9">
        <f t="shared" si="26"/>
        <v>1448.3520000000012</v>
      </c>
      <c r="G168" s="12">
        <f t="shared" si="56"/>
        <v>18308.316000000003</v>
      </c>
      <c r="H168" s="57"/>
      <c r="I168" s="57"/>
      <c r="J168" s="57"/>
      <c r="K168" s="54">
        <f t="shared" si="57"/>
        <v>0.81037833663492931</v>
      </c>
    </row>
    <row r="169" spans="1:11" x14ac:dyDescent="0.2">
      <c r="A169" s="1">
        <v>42948</v>
      </c>
      <c r="B169" s="10">
        <f t="shared" ref="B169:B173" si="59">C$161*(1+B$179)*Y80</f>
        <v>1890.5100035727958</v>
      </c>
      <c r="C169" s="12">
        <f t="shared" si="58"/>
        <v>18466.885003572796</v>
      </c>
      <c r="D169" s="10">
        <f t="shared" ref="D169:D173" si="60">D168+B169-F169</f>
        <v>14836.484329218174</v>
      </c>
      <c r="E169" s="13">
        <f t="shared" si="55"/>
        <v>-0.17833744849122013</v>
      </c>
      <c r="F169" s="10">
        <f t="shared" ref="F169:F173" si="61">G$161*(1+F$179)*Z80</f>
        <v>1890.6883410212888</v>
      </c>
      <c r="G169" s="12">
        <f t="shared" si="56"/>
        <v>18406.312341021294</v>
      </c>
      <c r="H169" s="57"/>
      <c r="I169" s="57"/>
      <c r="J169" s="57"/>
      <c r="K169" s="54">
        <f t="shared" si="57"/>
        <v>0.80605414350992999</v>
      </c>
    </row>
    <row r="170" spans="1:11" x14ac:dyDescent="0.2">
      <c r="A170" s="1">
        <v>42979</v>
      </c>
      <c r="B170" s="10">
        <f t="shared" si="59"/>
        <v>1786.5528701098574</v>
      </c>
      <c r="C170" s="12">
        <f t="shared" si="58"/>
        <v>18409.859873682653</v>
      </c>
      <c r="D170" s="10">
        <f t="shared" si="60"/>
        <v>14971.700428107835</v>
      </c>
      <c r="E170" s="13">
        <f t="shared" si="55"/>
        <v>135.21609888966123</v>
      </c>
      <c r="F170" s="10">
        <f t="shared" si="61"/>
        <v>1651.3367712201969</v>
      </c>
      <c r="G170" s="12">
        <f t="shared" si="56"/>
        <v>18437.250778908154</v>
      </c>
      <c r="H170" s="57"/>
      <c r="I170" s="57"/>
      <c r="J170" s="57"/>
      <c r="K170" s="54">
        <f t="shared" si="57"/>
        <v>0.81203540634350768</v>
      </c>
    </row>
    <row r="171" spans="1:11" x14ac:dyDescent="0.2">
      <c r="A171" s="1">
        <v>43009</v>
      </c>
      <c r="B171" s="10">
        <f t="shared" si="59"/>
        <v>1860.2063768022749</v>
      </c>
      <c r="C171" s="12">
        <f t="shared" si="58"/>
        <v>18426.598250484927</v>
      </c>
      <c r="D171" s="10">
        <f t="shared" si="60"/>
        <v>15276.403322798054</v>
      </c>
      <c r="E171" s="13">
        <f t="shared" si="55"/>
        <v>304.70289469021918</v>
      </c>
      <c r="F171" s="10">
        <f t="shared" si="61"/>
        <v>1555.5034821120569</v>
      </c>
      <c r="G171" s="12">
        <f t="shared" si="56"/>
        <v>18445.253594353544</v>
      </c>
      <c r="H171" s="57"/>
      <c r="I171" s="57"/>
      <c r="J171" s="57"/>
      <c r="K171" s="54">
        <f t="shared" si="57"/>
        <v>0.82820240148253976</v>
      </c>
    </row>
    <row r="172" spans="1:11" x14ac:dyDescent="0.2">
      <c r="A172" s="1">
        <v>43040</v>
      </c>
      <c r="B172" s="10">
        <f t="shared" si="59"/>
        <v>1589.0005558311234</v>
      </c>
      <c r="C172" s="12">
        <f t="shared" si="58"/>
        <v>18592.986806316054</v>
      </c>
      <c r="D172" s="10">
        <f t="shared" si="60"/>
        <v>15606.377556861326</v>
      </c>
      <c r="E172" s="13">
        <f t="shared" si="55"/>
        <v>329.97423406327107</v>
      </c>
      <c r="F172" s="10">
        <f t="shared" si="61"/>
        <v>1259.0263217678523</v>
      </c>
      <c r="G172" s="12">
        <f t="shared" si="56"/>
        <v>18644.100582788062</v>
      </c>
      <c r="H172" s="57"/>
      <c r="I172" s="57"/>
      <c r="J172" s="57"/>
      <c r="K172" s="54">
        <f t="shared" si="57"/>
        <v>0.83706786967609936</v>
      </c>
    </row>
    <row r="173" spans="1:11" x14ac:dyDescent="0.2">
      <c r="A173" s="1">
        <v>43070</v>
      </c>
      <c r="B173" s="10">
        <f t="shared" si="59"/>
        <v>1532.4131407180284</v>
      </c>
      <c r="C173" s="12">
        <f t="shared" si="58"/>
        <v>18551.045947034079</v>
      </c>
      <c r="D173" s="10">
        <f t="shared" si="60"/>
        <v>15879.329788862326</v>
      </c>
      <c r="E173" s="13">
        <f t="shared" si="55"/>
        <v>272.95223200100008</v>
      </c>
      <c r="F173" s="10">
        <f t="shared" si="61"/>
        <v>1259.4609087170268</v>
      </c>
      <c r="G173" s="12">
        <f t="shared" si="56"/>
        <v>18427.358824838426</v>
      </c>
      <c r="H173" s="57"/>
      <c r="I173" s="57"/>
      <c r="J173" s="57"/>
      <c r="K173" s="54">
        <f t="shared" si="57"/>
        <v>0.86172576003992574</v>
      </c>
    </row>
    <row r="174" spans="1:11" x14ac:dyDescent="0.2">
      <c r="A174" s="1"/>
      <c r="B174" s="10"/>
      <c r="C174" s="12"/>
      <c r="D174" s="10"/>
      <c r="E174" s="13"/>
      <c r="F174" s="10"/>
      <c r="G174" s="12"/>
      <c r="H174" s="57"/>
      <c r="I174" s="57"/>
      <c r="J174" s="57"/>
      <c r="K174" s="54"/>
    </row>
    <row r="175" spans="1:11" x14ac:dyDescent="0.2">
      <c r="A175" s="1"/>
      <c r="B175" s="10"/>
      <c r="C175" s="12"/>
      <c r="D175" s="10"/>
      <c r="E175" s="13"/>
      <c r="F175" s="10"/>
      <c r="G175" s="12"/>
      <c r="H175" s="57"/>
      <c r="I175" s="57"/>
      <c r="J175" s="57"/>
      <c r="K175" s="54"/>
    </row>
    <row r="176" spans="1:11" x14ac:dyDescent="0.2">
      <c r="A176" s="1"/>
      <c r="C176" s="19"/>
      <c r="G176" s="33"/>
    </row>
    <row r="177" spans="1:12" ht="28.5" customHeight="1" x14ac:dyDescent="0.2">
      <c r="A177" s="61" t="s">
        <v>50</v>
      </c>
      <c r="B177" s="64">
        <f>SUM(B162:B168)/SUM(B150:B156)-1</f>
        <v>-0.15422737418952615</v>
      </c>
      <c r="C177" s="62"/>
      <c r="D177" s="63"/>
      <c r="E177" s="63"/>
      <c r="F177" s="64">
        <f>SUM(F162:F168)/SUM(F150:F156)-1</f>
        <v>-3.1582117039499202E-2</v>
      </c>
      <c r="G177" s="33"/>
      <c r="K177" s="33"/>
    </row>
    <row r="178" spans="1:12" ht="15.75" x14ac:dyDescent="0.25">
      <c r="A178" s="17"/>
      <c r="B178" s="8"/>
      <c r="E178" s="17"/>
      <c r="F178" s="8"/>
      <c r="G178" s="55"/>
      <c r="L178" s="59"/>
    </row>
    <row r="179" spans="1:12" ht="15.75" x14ac:dyDescent="0.25">
      <c r="A179" s="17">
        <v>2021</v>
      </c>
      <c r="B179" s="60">
        <v>0</v>
      </c>
      <c r="E179" s="17">
        <v>2021</v>
      </c>
      <c r="F179" s="60">
        <v>1.7999999999999999E-2</v>
      </c>
    </row>
    <row r="181" spans="1:12" ht="15.75" x14ac:dyDescent="0.25">
      <c r="B181" s="38" t="s">
        <v>15</v>
      </c>
      <c r="C181" s="39"/>
      <c r="D181" s="39"/>
      <c r="E181" s="39"/>
      <c r="F181" s="39"/>
      <c r="G181" s="39"/>
      <c r="H181" s="39"/>
      <c r="I181" s="39"/>
      <c r="J181" s="39"/>
      <c r="K181" s="39"/>
    </row>
    <row r="182" spans="1:12" ht="15.75" x14ac:dyDescent="0.25">
      <c r="B182" s="7" t="s">
        <v>16</v>
      </c>
      <c r="F182" s="7" t="s">
        <v>17</v>
      </c>
    </row>
    <row r="183" spans="1:12" x14ac:dyDescent="0.2">
      <c r="B183" s="53" t="s">
        <v>43</v>
      </c>
      <c r="C183" s="53"/>
      <c r="D183" s="53"/>
      <c r="E183" s="53"/>
      <c r="F183" s="53" t="s">
        <v>43</v>
      </c>
    </row>
    <row r="184" spans="1:12" x14ac:dyDescent="0.2">
      <c r="B184" s="57" t="s">
        <v>51</v>
      </c>
      <c r="F184" s="57" t="s">
        <v>51</v>
      </c>
    </row>
    <row r="185" spans="1:12" x14ac:dyDescent="0.2">
      <c r="B185" t="s">
        <v>35</v>
      </c>
      <c r="F185" t="s">
        <v>35</v>
      </c>
    </row>
    <row r="186" spans="1:12" x14ac:dyDescent="0.2">
      <c r="B186" t="s">
        <v>18</v>
      </c>
      <c r="L186" s="6"/>
    </row>
    <row r="187" spans="1:12" x14ac:dyDescent="0.2">
      <c r="B187" t="s">
        <v>21</v>
      </c>
      <c r="L187" s="6"/>
    </row>
    <row r="188" spans="1:12" x14ac:dyDescent="0.2">
      <c r="L188" s="6"/>
    </row>
    <row r="189" spans="1:12" x14ac:dyDescent="0.2">
      <c r="A189" s="65"/>
      <c r="L189" s="6"/>
    </row>
    <row r="190" spans="1:12" x14ac:dyDescent="0.2">
      <c r="L190" s="6"/>
    </row>
    <row r="191" spans="1:12" x14ac:dyDescent="0.2">
      <c r="L191" s="6"/>
    </row>
    <row r="194" spans="1:11" ht="15.75" x14ac:dyDescent="0.25">
      <c r="B194" s="8"/>
      <c r="F194" s="8"/>
    </row>
    <row r="195" spans="1:11" ht="15.75" x14ac:dyDescent="0.25">
      <c r="B195" s="8"/>
      <c r="F195" s="8"/>
    </row>
    <row r="196" spans="1:1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3" ma:contentTypeDescription="Create a new document." ma:contentTypeScope="" ma:versionID="088f4b4d056f5348527fae5d858d41c2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82a05b09a1d82dc74750023b9de9c7d7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A2DDC1-2A99-480D-AF50-B63A27C1B929}"/>
</file>

<file path=customXml/itemProps2.xml><?xml version="1.0" encoding="utf-8"?>
<ds:datastoreItem xmlns:ds="http://schemas.openxmlformats.org/officeDocument/2006/customXml" ds:itemID="{5EE8671B-1CE3-4A86-BC9C-B9FCEB43AC33}"/>
</file>

<file path=customXml/itemProps3.xml><?xml version="1.0" encoding="utf-8"?>
<ds:datastoreItem xmlns:ds="http://schemas.openxmlformats.org/officeDocument/2006/customXml" ds:itemID="{0A33419A-2F7B-454C-837E-541585796A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 Ledvina</cp:lastModifiedBy>
  <cp:lastPrinted>2010-05-28T18:10:53Z</cp:lastPrinted>
  <dcterms:created xsi:type="dcterms:W3CDTF">2001-12-23T14:07:27Z</dcterms:created>
  <dcterms:modified xsi:type="dcterms:W3CDTF">2021-09-19T22:42:09Z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  <property fmtid="{D5CDD505-2E9C-101B-9397-08002B2CF9AE}" pid="8" name="ContentTypeId">
    <vt:lpwstr>0x010100C2261DCE40F54348B2586999F10F8D6D</vt:lpwstr>
  </property>
</Properties>
</file>