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4" i="2" l="1"/>
  <c r="B164" i="2"/>
  <c r="F154" i="2"/>
  <c r="G153" i="2" l="1"/>
  <c r="F153" i="2"/>
  <c r="F152" i="2" l="1"/>
  <c r="F151" i="2" l="1"/>
  <c r="F150" i="2" l="1"/>
  <c r="F149" i="2" l="1"/>
  <c r="G149" i="2"/>
  <c r="B155" i="2"/>
  <c r="B156" i="2"/>
  <c r="B157" i="2"/>
  <c r="B158" i="2"/>
  <c r="B159" i="2"/>
  <c r="B160" i="2"/>
  <c r="B161" i="2"/>
  <c r="C158" i="2" l="1"/>
  <c r="C161" i="2"/>
  <c r="C154" i="2"/>
  <c r="C153" i="2"/>
  <c r="C159" i="2"/>
  <c r="C157" i="2"/>
  <c r="C156" i="2"/>
  <c r="C160" i="2"/>
  <c r="C152" i="2"/>
  <c r="C155" i="2"/>
  <c r="C151" i="2"/>
  <c r="C150" i="2" l="1"/>
  <c r="V95" i="2"/>
  <c r="V94" i="2"/>
  <c r="V93" i="2"/>
  <c r="U95" i="2"/>
  <c r="U94" i="2"/>
  <c r="U92" i="2"/>
  <c r="R99" i="2"/>
  <c r="R98" i="2"/>
  <c r="O99" i="2"/>
  <c r="O98" i="2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I26" i="2" l="1"/>
  <c r="K21" i="2"/>
  <c r="I27" i="2"/>
  <c r="K25" i="2"/>
  <c r="J26" i="2"/>
  <c r="I32" i="2"/>
  <c r="K18" i="2"/>
  <c r="K26" i="2"/>
  <c r="J25" i="2"/>
  <c r="I24" i="2"/>
  <c r="J32" i="2"/>
  <c r="C141" i="2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H28" i="2"/>
  <c r="I28" i="2"/>
  <c r="J28" i="2"/>
  <c r="K28" i="2"/>
  <c r="E130" i="2"/>
  <c r="F130" i="2" s="1"/>
  <c r="G130" i="2" l="1"/>
  <c r="K130" i="2" s="1"/>
  <c r="E138" i="2"/>
  <c r="F138" i="2" s="1"/>
  <c r="E131" i="2"/>
  <c r="F131" i="2" s="1"/>
  <c r="E139" i="2" l="1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E147" i="2" l="1"/>
  <c r="F147" i="2" s="1"/>
  <c r="G147" i="2" l="1"/>
  <c r="K147" i="2" s="1"/>
  <c r="E148" i="2"/>
  <c r="F148" i="2" s="1"/>
  <c r="G148" i="2" l="1"/>
  <c r="K148" i="2" s="1"/>
  <c r="F157" i="2" l="1"/>
  <c r="F158" i="2"/>
  <c r="F159" i="2"/>
  <c r="F160" i="2"/>
  <c r="F155" i="2"/>
  <c r="F156" i="2"/>
  <c r="F161" i="2"/>
  <c r="E149" i="2"/>
  <c r="K149" i="2"/>
  <c r="G150" i="2" l="1"/>
  <c r="G161" i="2"/>
  <c r="G159" i="2"/>
  <c r="G154" i="2"/>
  <c r="G155" i="2"/>
  <c r="G157" i="2"/>
  <c r="G156" i="2"/>
  <c r="G151" i="2"/>
  <c r="G158" i="2"/>
  <c r="G152" i="2"/>
  <c r="G160" i="2"/>
  <c r="V96" i="2"/>
  <c r="U96" i="2"/>
  <c r="E150" i="2" l="1"/>
  <c r="K150" i="2"/>
  <c r="V99" i="2"/>
  <c r="V98" i="2"/>
  <c r="V100" i="2"/>
  <c r="U100" i="2"/>
  <c r="U98" i="2"/>
  <c r="U99" i="2"/>
  <c r="E151" i="2" l="1"/>
  <c r="K151" i="2"/>
  <c r="E152" i="2" l="1"/>
  <c r="K152" i="2"/>
  <c r="E153" i="2" l="1"/>
  <c r="K153" i="2"/>
  <c r="K154" i="2" l="1"/>
  <c r="D155" i="2"/>
  <c r="E154" i="2"/>
  <c r="D156" i="2" l="1"/>
  <c r="K155" i="2"/>
  <c r="E155" i="2"/>
  <c r="K156" i="2" l="1"/>
  <c r="D157" i="2"/>
  <c r="E156" i="2"/>
  <c r="D158" i="2" l="1"/>
  <c r="K157" i="2"/>
  <c r="E157" i="2"/>
  <c r="D159" i="2" l="1"/>
  <c r="E158" i="2"/>
  <c r="K158" i="2"/>
  <c r="D160" i="2" l="1"/>
  <c r="K159" i="2"/>
  <c r="E159" i="2"/>
  <c r="D161" i="2" l="1"/>
  <c r="K160" i="2"/>
  <c r="E160" i="2"/>
  <c r="K161" i="2" l="1"/>
  <c r="E161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<sst xmlns="http://schemas.openxmlformats.org/spreadsheetml/2006/main" count="87" uniqueCount="52">
  <si>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</si>
  <si>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</si>
  <si>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</si>
  <si>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</si>
  <si>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</si>
  <si>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</si>
  <si>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</si>
  <si>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</si>
  <si>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</si>
  <si>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</si>
  <si>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</si>
  <si>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</si>
  <si>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</si>
  <si>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</si>
  <si>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</si>
  <si>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</si>
  <si>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</si>
  <si>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</si>
  <si>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</si>
  <si>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</si>
  <si>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</si>
  <si>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</si>
  <si>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</si>
  <si>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</si>
  <si>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</si>
  <si>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</si>
  <si>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</si>
  <si>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</si>
  <si>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</si>
  <si>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</si>
  <si>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</si>
  <si>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</si>
  <si>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</si>
  <si>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</si>
  <si>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</si>
  <si>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</si>
  <si>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</si>
  <si>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</si>
  <si>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</si>
  <si>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</si>
  <si>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</si>
  <si>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</si>
  <si>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</si>
  <si>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</si>
  <si>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</si>
  <si>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</si>
  <si>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</si>
  <si>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</si>
  <si>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</si>
  <si>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2019 (20 YEARS)</t>
  </si>
  <si>
    <t>Choose a growth factor for Jan to Dec 2020.</t>
  </si>
  <si>
    <t>2020 YTD growth rate vs.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</si>
</sst>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75808"/>
        <c:axId val="383010496"/>
      </c:lineChart>
      <c:catAx>
        <c:axId val="4115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0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1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1575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79552"/>
        <c:axId val="383012224"/>
      </c:lineChart>
      <c:catAx>
        <c:axId val="4130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0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1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79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80064"/>
        <c:axId val="383013952"/>
      </c:lineChart>
      <c:catAx>
        <c:axId val="413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0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1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8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1634.4088560045159</c:v>
                </c:pt>
                <c:pt idx="6">
                  <c:v>1582.785200778256</c:v>
                </c:pt>
                <c:pt idx="7">
                  <c:v>1783.0306444809826</c:v>
                </c:pt>
                <c:pt idx="8">
                  <c:v>1678.4172775892141</c:v>
                </c:pt>
                <c:pt idx="9">
                  <c:v>1751.1938083727905</c:v>
                </c:pt>
                <c:pt idx="10">
                  <c:v>1503.0369641908999</c:v>
                </c:pt>
                <c:pt idx="11">
                  <c:v>1439.9880333331309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81088"/>
        <c:axId val="383015680"/>
      </c:lineChart>
      <c:catAx>
        <c:axId val="41308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830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015680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1308108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1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2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3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 formatCode="#,##0">
                  <c:v>1828.6844317821703</c:v>
                </c:pt>
                <c:pt idx="6" formatCode="#,##0">
                  <c:v>1719.3684683475367</c:v>
                </c:pt>
                <c:pt idx="7" formatCode="#,##0">
                  <c:v>1849.0084569682738</c:v>
                </c:pt>
                <c:pt idx="8" formatCode="#,##0">
                  <c:v>1612.2176040087741</c:v>
                </c:pt>
                <c:pt idx="9" formatCode="#,##0">
                  <c:v>1517.6040608004853</c:v>
                </c:pt>
                <c:pt idx="10" formatCode="#,##0">
                  <c:v>1237.9096238695399</c:v>
                </c:pt>
                <c:pt idx="11" formatCode="#,##0">
                  <c:v>1217.6822643002986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0288"/>
        <c:axId val="382902848"/>
      </c:lineChart>
      <c:catAx>
        <c:axId val="4302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829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0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3022028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185</xdr:row>
      <xdr:rowOff>0</xdr:rowOff>
    </xdr:from>
    <xdr:to>
      <xdr:col>5</xdr:col>
      <xdr:colOff>419100</xdr:colOff>
      <xdr:row>185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185</xdr:row>
      <xdr:rowOff>0</xdr:rowOff>
    </xdr:from>
    <xdr:to>
      <xdr:col>8</xdr:col>
      <xdr:colOff>469900</xdr:colOff>
      <xdr:row>185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174</xdr:row>
      <xdr:rowOff>0</xdr:rowOff>
    </xdr:from>
    <xdr:to>
      <xdr:col>12</xdr:col>
      <xdr:colOff>482600</xdr:colOff>
      <xdr:row>174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176</xdr:row>
      <xdr:rowOff>0</xdr:rowOff>
    </xdr:from>
    <xdr:to>
      <xdr:col>6</xdr:col>
      <xdr:colOff>177800</xdr:colOff>
      <xdr:row>197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176</xdr:row>
      <xdr:rowOff>8659</xdr:rowOff>
    </xdr:from>
    <xdr:to>
      <xdr:col>20</xdr:col>
      <xdr:colOff>254000</xdr:colOff>
      <xdr:row>197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9"/>
  <sheetViews>
    <sheetView tabSelected="1" zoomScaleNormal="100" zoomScalePageLayoutView="110" workbookViewId="0">
      <pane ySplit="5" topLeftCell="A162" activePane="bottomLeft" state="frozen"/>
      <selection pane="bottomLeft" activeCell="C166" sqref="C166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7.9555541160986482E-2</v>
      </c>
      <c r="Z73" s="26">
        <v>6.9267796118130914E-2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7.5137818626767508E-2</v>
      </c>
      <c r="Z74" s="26">
        <v>6.9712601021594461E-2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8.3144401733540291E-2</v>
      </c>
      <c r="Z75" s="26">
        <v>8.4893699366609232E-2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8.0053671735116447E-2</v>
      </c>
      <c r="Z76" s="26">
        <v>9.0431061178235905E-2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8.3287340787492364E-2</v>
      </c>
      <c r="Z77" s="26">
        <v>9.3512810953403802E-2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8.6057389903032966E-2</v>
      </c>
      <c r="Z78" s="26">
        <v>9.8603827497865601E-2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8.3339222407975214E-2</v>
      </c>
      <c r="Z79" s="26">
        <v>9.2709441230921341E-2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9.388285117119563E-2</v>
      </c>
      <c r="Z80" s="26">
        <v>9.96997118607897E-2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8.8374588492246289E-2</v>
      </c>
      <c r="Z81" s="26">
        <v>8.6931798484102624E-2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9.2206529479609001E-2</v>
      </c>
      <c r="Z82" s="26">
        <v>8.1830176065640844E-2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7.9140196524785517E-2</v>
      </c>
      <c r="Z83" s="26">
        <v>6.6748874157047389E-2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54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7.582044797725232E-2</v>
      </c>
      <c r="Z84" s="26">
        <v>6.5658202065658172E-2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1.0000000000000002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6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6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5" t="s">
        <v>39</v>
      </c>
      <c r="N98" s="46"/>
      <c r="O98" s="47">
        <f>MIN(O65:O96)</f>
        <v>-0.24491489929975141</v>
      </c>
      <c r="P98" s="46"/>
      <c r="Q98" s="46"/>
      <c r="R98" s="47">
        <f>MIN(R65:R96)</f>
        <v>-0.13917411362916188</v>
      </c>
      <c r="S98" s="50"/>
      <c r="U98" s="37">
        <f>MEDIAN(U64:U96)</f>
        <v>0.68068774072603389</v>
      </c>
      <c r="V98" s="37">
        <f>MEDIAN(V64:V96)</f>
        <v>0.81458606276124523</v>
      </c>
      <c r="W98" s="57" t="s">
        <v>44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48" t="s">
        <v>40</v>
      </c>
      <c r="N99" s="39"/>
      <c r="O99" s="49">
        <f>MAX(O65:O96)</f>
        <v>0.32667126119917289</v>
      </c>
      <c r="P99" s="39"/>
      <c r="Q99" s="39"/>
      <c r="R99" s="49">
        <f>MAX(R65:R96)</f>
        <v>0.13805809807056191</v>
      </c>
      <c r="S99" s="51"/>
      <c r="U99" s="37">
        <f>AVERAGE(U64:U96)</f>
        <v>0.66503964997966958</v>
      </c>
      <c r="V99" s="37">
        <f>AVERAGE(V64:V96)</f>
        <v>0.80205664245881148</v>
      </c>
      <c r="W99" s="57" t="s">
        <v>45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U100">
        <f>STDEV(U64:U96)</f>
        <v>0.10602582240141291</v>
      </c>
      <c r="V100">
        <f>STDEV(V64:V96)</f>
        <v>0.11381998743073438</v>
      </c>
      <c r="W100" s="57" t="s">
        <v>46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f t="shared" ref="B154:B161" si="55">C$149*(1+B$166)*Y78</f>
        <v>1634.4088560045159</v>
      </c>
      <c r="C155" s="12">
        <f t="shared" si="49"/>
        <v>19660.166856004515</v>
      </c>
      <c r="D155" s="10">
        <f t="shared" ref="D154:D161" si="56">D154+B155-F155</f>
        <v>14962.701424222345</v>
      </c>
      <c r="E155" s="13">
        <f t="shared" si="52"/>
        <v>-194.27557577765401</v>
      </c>
      <c r="F155" s="10">
        <f t="shared" ref="F154:F161" si="57">G$149*(1+F$166)*Z78</f>
        <v>1828.6844317821703</v>
      </c>
      <c r="G155" s="12">
        <f t="shared" si="53"/>
        <v>17511.042098448837</v>
      </c>
      <c r="H155" s="57"/>
      <c r="I155" s="57"/>
      <c r="J155" s="57"/>
      <c r="K155" s="54">
        <f t="shared" si="54"/>
        <v>0.85447235750451256</v>
      </c>
    </row>
    <row r="156" spans="1:11" x14ac:dyDescent="0.2">
      <c r="A156" s="1">
        <v>42552</v>
      </c>
      <c r="B156" s="10">
        <f t="shared" si="55"/>
        <v>1582.785200778256</v>
      </c>
      <c r="C156" s="12">
        <f t="shared" si="49"/>
        <v>19651.337056782773</v>
      </c>
      <c r="D156" s="10">
        <f t="shared" si="56"/>
        <v>14826.118156653065</v>
      </c>
      <c r="E156" s="13">
        <f t="shared" si="52"/>
        <v>-136.58326756928</v>
      </c>
      <c r="F156" s="10">
        <f t="shared" si="57"/>
        <v>1719.3684683475367</v>
      </c>
      <c r="G156" s="12">
        <f t="shared" si="53"/>
        <v>17430.031566796377</v>
      </c>
      <c r="H156" s="57"/>
      <c r="I156" s="57"/>
      <c r="J156" s="57"/>
      <c r="K156" s="54">
        <f t="shared" si="54"/>
        <v>0.85060764806050726</v>
      </c>
    </row>
    <row r="157" spans="1:11" x14ac:dyDescent="0.2">
      <c r="A157" s="1">
        <v>42583</v>
      </c>
      <c r="B157" s="10">
        <f t="shared" si="55"/>
        <v>1783.0306444809826</v>
      </c>
      <c r="C157" s="12">
        <f t="shared" si="49"/>
        <v>19579.568701263757</v>
      </c>
      <c r="D157" s="10">
        <f t="shared" si="56"/>
        <v>14760.140344165775</v>
      </c>
      <c r="E157" s="13">
        <f t="shared" si="52"/>
        <v>-65.977812487290066</v>
      </c>
      <c r="F157" s="10">
        <f t="shared" si="57"/>
        <v>1849.0084569682738</v>
      </c>
      <c r="G157" s="12">
        <f t="shared" si="53"/>
        <v>17418.662357097986</v>
      </c>
      <c r="H157" s="57"/>
      <c r="I157" s="57"/>
      <c r="J157" s="57"/>
      <c r="K157" s="54">
        <f t="shared" si="54"/>
        <v>0.84737507631584108</v>
      </c>
    </row>
    <row r="158" spans="1:11" x14ac:dyDescent="0.2">
      <c r="A158" s="1">
        <v>42614</v>
      </c>
      <c r="B158" s="10">
        <f t="shared" si="55"/>
        <v>1678.4172775892141</v>
      </c>
      <c r="C158" s="12">
        <f t="shared" si="49"/>
        <v>19586.95797885297</v>
      </c>
      <c r="D158" s="10">
        <f t="shared" si="56"/>
        <v>14826.340017746215</v>
      </c>
      <c r="E158" s="13">
        <f t="shared" si="52"/>
        <v>66.199673580440503</v>
      </c>
      <c r="F158" s="10">
        <f t="shared" si="57"/>
        <v>1612.2176040087741</v>
      </c>
      <c r="G158" s="12">
        <f t="shared" si="53"/>
        <v>17579.812961106756</v>
      </c>
      <c r="H158" s="57"/>
      <c r="I158" s="57"/>
      <c r="J158" s="57"/>
      <c r="K158" s="54">
        <f t="shared" si="54"/>
        <v>0.8433730239649152</v>
      </c>
    </row>
    <row r="159" spans="1:11" x14ac:dyDescent="0.2">
      <c r="A159" s="1">
        <v>42644</v>
      </c>
      <c r="B159" s="10">
        <f t="shared" si="55"/>
        <v>1751.1938083727905</v>
      </c>
      <c r="C159" s="12">
        <f t="shared" si="49"/>
        <v>19566.77378722576</v>
      </c>
      <c r="D159" s="10">
        <f t="shared" si="56"/>
        <v>15059.929765318519</v>
      </c>
      <c r="E159" s="13">
        <f t="shared" si="52"/>
        <v>233.58974757230317</v>
      </c>
      <c r="F159" s="10">
        <f t="shared" si="57"/>
        <v>1517.6040608004853</v>
      </c>
      <c r="G159" s="12">
        <f t="shared" si="53"/>
        <v>17694.830021907241</v>
      </c>
      <c r="H159" s="57"/>
      <c r="I159" s="57"/>
      <c r="J159" s="57"/>
      <c r="K159" s="54">
        <f t="shared" si="54"/>
        <v>0.85109208433612749</v>
      </c>
    </row>
    <row r="160" spans="1:11" x14ac:dyDescent="0.2">
      <c r="A160" s="1">
        <v>42675</v>
      </c>
      <c r="B160" s="10">
        <f t="shared" si="55"/>
        <v>1503.0369641908999</v>
      </c>
      <c r="C160" s="12">
        <f t="shared" si="49"/>
        <v>19621.293751416659</v>
      </c>
      <c r="D160" s="10">
        <f t="shared" si="56"/>
        <v>15325.057105639879</v>
      </c>
      <c r="E160" s="13">
        <f t="shared" si="52"/>
        <v>265.12734032135995</v>
      </c>
      <c r="F160" s="10">
        <f t="shared" si="57"/>
        <v>1237.9096238695399</v>
      </c>
      <c r="G160" s="12">
        <f t="shared" si="53"/>
        <v>18033.615979110113</v>
      </c>
      <c r="H160" s="57"/>
      <c r="I160" s="57"/>
      <c r="J160" s="57"/>
      <c r="K160" s="54">
        <f t="shared" si="54"/>
        <v>0.84980500435365869</v>
      </c>
    </row>
    <row r="161" spans="1:12" x14ac:dyDescent="0.2">
      <c r="A161" s="1">
        <v>42705</v>
      </c>
      <c r="B161" s="10">
        <f t="shared" si="55"/>
        <v>1439.9880333331309</v>
      </c>
      <c r="C161" s="12">
        <f t="shared" si="49"/>
        <v>19444.624784749791</v>
      </c>
      <c r="D161" s="10">
        <f t="shared" si="56"/>
        <v>15547.36287467271</v>
      </c>
      <c r="E161" s="13">
        <f t="shared" si="52"/>
        <v>222.30576903283145</v>
      </c>
      <c r="F161" s="10">
        <f t="shared" si="57"/>
        <v>1217.6822643002986</v>
      </c>
      <c r="G161" s="12">
        <f>SUM(F150:F161)</f>
        <v>18130.378910077081</v>
      </c>
      <c r="H161" s="57"/>
      <c r="I161" s="57"/>
      <c r="J161" s="57"/>
      <c r="K161" s="54">
        <f t="shared" si="54"/>
        <v>0.85753105060762413</v>
      </c>
    </row>
    <row r="162" spans="1:12" x14ac:dyDescent="0.2">
      <c r="A162" s="1"/>
      <c r="B162" s="10"/>
      <c r="C162" s="12"/>
      <c r="D162" s="10"/>
      <c r="E162" s="13"/>
      <c r="F162" s="10"/>
      <c r="G162" s="12"/>
      <c r="H162" s="57"/>
      <c r="I162" s="57"/>
      <c r="J162" s="57"/>
      <c r="K162" s="54"/>
    </row>
    <row r="163" spans="1:12" x14ac:dyDescent="0.2">
      <c r="A163" s="1"/>
      <c r="C163" s="19"/>
      <c r="G163" s="33"/>
    </row>
    <row r="164" spans="1:12" ht="28.5" customHeight="1" x14ac:dyDescent="0.2">
      <c r="A164" s="61" t="s">
        <v>51</v>
      </c>
      <c r="B164" s="64">
        <f>SUM(B150:B154)/SUM(B138:B142)-1</f>
        <v>0.16100697573867495</v>
      </c>
      <c r="C164" s="62"/>
      <c r="D164" s="63"/>
      <c r="E164" s="63"/>
      <c r="F164" s="64">
        <f>SUM(F150:F154)/SUM(F138:F142)-1</f>
        <v>-0.13988382660251797</v>
      </c>
      <c r="G164" s="33"/>
      <c r="K164" s="33"/>
    </row>
    <row r="165" spans="1:12" ht="15.75" x14ac:dyDescent="0.25">
      <c r="A165" s="17"/>
      <c r="B165" s="8"/>
      <c r="E165" s="17"/>
      <c r="F165" s="8"/>
      <c r="G165" s="55"/>
      <c r="L165" s="59"/>
    </row>
    <row r="166" spans="1:12" ht="15.75" x14ac:dyDescent="0.25">
      <c r="A166" s="17">
        <v>2020</v>
      </c>
      <c r="B166" s="60">
        <v>3.5000000000000003E-2</v>
      </c>
      <c r="E166" s="17">
        <v>2020</v>
      </c>
      <c r="F166" s="60">
        <v>0</v>
      </c>
    </row>
    <row r="168" spans="1:12" ht="15.75" x14ac:dyDescent="0.25">
      <c r="B168" s="38" t="s">
        <v>15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2" ht="15.75" x14ac:dyDescent="0.25">
      <c r="B169" s="7" t="s">
        <v>16</v>
      </c>
      <c r="F169" s="7" t="s">
        <v>17</v>
      </c>
    </row>
    <row r="170" spans="1:12" x14ac:dyDescent="0.2">
      <c r="B170" s="53" t="s">
        <v>43</v>
      </c>
      <c r="C170" s="53"/>
      <c r="D170" s="53"/>
      <c r="E170" s="53"/>
      <c r="F170" s="53" t="s">
        <v>43</v>
      </c>
    </row>
    <row r="171" spans="1:12" x14ac:dyDescent="0.2">
      <c r="B171" s="57" t="s">
        <v>50</v>
      </c>
      <c r="F171" s="57" t="s">
        <v>50</v>
      </c>
    </row>
    <row r="172" spans="1:12" x14ac:dyDescent="0.2">
      <c r="B172" t="s">
        <v>35</v>
      </c>
      <c r="F172" t="s">
        <v>35</v>
      </c>
    </row>
    <row r="173" spans="1:12" x14ac:dyDescent="0.2">
      <c r="B173" t="s">
        <v>18</v>
      </c>
      <c r="L173" s="6"/>
    </row>
    <row r="174" spans="1:12" x14ac:dyDescent="0.2">
      <c r="B174" t="s">
        <v>21</v>
      </c>
      <c r="L174" s="6"/>
    </row>
    <row r="175" spans="1:12" x14ac:dyDescent="0.2">
      <c r="L175" s="6"/>
    </row>
    <row r="176" spans="1:12" x14ac:dyDescent="0.2">
      <c r="A176" s="65"/>
      <c r="L176" s="6"/>
    </row>
    <row r="177" spans="1:12" x14ac:dyDescent="0.2">
      <c r="L177" s="6"/>
    </row>
    <row r="178" spans="1:12" x14ac:dyDescent="0.2">
      <c r="L178" s="6"/>
    </row>
    <row r="181" spans="1:12" ht="15.75" x14ac:dyDescent="0.25">
      <c r="B181" s="8"/>
      <c r="F181" s="8"/>
    </row>
    <row r="182" spans="1:12" ht="15.75" x14ac:dyDescent="0.25">
      <c r="B182" s="8"/>
      <c r="F182" s="8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2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2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2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2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2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D00C56-9045-42A1-B305-2976AA73A490}"/>
</file>

<file path=customXml/itemProps2.xml><?xml version="1.0" encoding="utf-8"?>
<ds:datastoreItem xmlns:ds="http://schemas.openxmlformats.org/officeDocument/2006/customXml" ds:itemID="{B248E05A-4A02-4246-B8E1-47DCE5A467F0}"/>
</file>

<file path=customXml/itemProps3.xml><?xml version="1.0" encoding="utf-8"?>
<ds:datastoreItem xmlns:ds="http://schemas.openxmlformats.org/officeDocument/2006/customXml" ds:itemID="{771F8CF5-156F-49EB-B41D-378E415A5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2020-07-07T00:25:34Z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