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4" i="2" l="1"/>
  <c r="B164" i="2"/>
  <c r="F156" i="2"/>
  <c r="F155" i="2" l="1"/>
  <c r="F154" i="2" l="1"/>
  <c r="G153" i="2" l="1"/>
  <c r="F153" i="2"/>
  <c r="F152" i="2" l="1"/>
  <c r="F151" i="2" l="1"/>
  <c r="F150" i="2" l="1"/>
  <c r="F149" i="2" l="1"/>
  <c r="G149" i="2"/>
  <c r="B157" i="2"/>
  <c r="B158" i="2"/>
  <c r="B159" i="2"/>
  <c r="B160" i="2"/>
  <c r="B161" i="2"/>
  <c r="C158" i="2" l="1"/>
  <c r="C161" i="2"/>
  <c r="C154" i="2"/>
  <c r="C153" i="2"/>
  <c r="C159" i="2"/>
  <c r="C157" i="2"/>
  <c r="C156" i="2"/>
  <c r="C160" i="2"/>
  <c r="C152" i="2"/>
  <c r="C155" i="2"/>
  <c r="C151" i="2"/>
  <c r="C150" i="2" l="1"/>
  <c r="V95" i="2"/>
  <c r="V94" i="2"/>
  <c r="V93" i="2"/>
  <c r="U95" i="2"/>
  <c r="U94" i="2"/>
  <c r="U92" i="2"/>
  <c r="R99" i="2"/>
  <c r="R98" i="2"/>
  <c r="O99" i="2"/>
  <c r="O98" i="2"/>
  <c r="R96" i="2"/>
  <c r="O96" i="2"/>
  <c r="O95" i="2" l="1"/>
  <c r="R95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02" i="2"/>
  <c r="F102" i="2"/>
  <c r="E103" i="2"/>
  <c r="F103" i="2" s="1"/>
  <c r="E104" i="2"/>
  <c r="F104" i="2"/>
  <c r="E105" i="2"/>
  <c r="F105" i="2" s="1"/>
  <c r="E106" i="2"/>
  <c r="F106" i="2" s="1"/>
  <c r="E107" i="2"/>
  <c r="F107" i="2" s="1"/>
  <c r="E108" i="2"/>
  <c r="F108" i="2"/>
  <c r="E109" i="2"/>
  <c r="F109" i="2" s="1"/>
  <c r="E110" i="2"/>
  <c r="F110" i="2"/>
  <c r="E111" i="2"/>
  <c r="F111" i="2" s="1"/>
  <c r="E112" i="2"/>
  <c r="F112" i="2" s="1"/>
  <c r="E113" i="2"/>
  <c r="F113" i="2" s="1"/>
  <c r="C113" i="2"/>
  <c r="E126" i="2"/>
  <c r="F12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R93" i="2"/>
  <c r="O93" i="2"/>
  <c r="C101" i="2"/>
  <c r="E42" i="2"/>
  <c r="F42" i="2" s="1"/>
  <c r="E43" i="2"/>
  <c r="F43" i="2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/>
  <c r="E39" i="2"/>
  <c r="F39" i="2" s="1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/>
  <c r="E23" i="2"/>
  <c r="F23" i="2" s="1"/>
  <c r="E24" i="2"/>
  <c r="F24" i="2" s="1"/>
  <c r="E25" i="2"/>
  <c r="F25" i="2" s="1"/>
  <c r="E26" i="2"/>
  <c r="F26" i="2"/>
  <c r="E27" i="2"/>
  <c r="F27" i="2" s="1"/>
  <c r="E28" i="2"/>
  <c r="F28" i="2" s="1"/>
  <c r="E29" i="2"/>
  <c r="F29" i="2"/>
  <c r="E30" i="2"/>
  <c r="F30" i="2" s="1"/>
  <c r="E31" i="2"/>
  <c r="F31" i="2" s="1"/>
  <c r="E32" i="2"/>
  <c r="F32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7" i="2"/>
  <c r="F7" i="2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H26" i="2" s="1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K31" i="2" s="1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K32" i="2" s="1"/>
  <c r="G76" i="2"/>
  <c r="K76" i="2" s="1"/>
  <c r="G27" i="2"/>
  <c r="H27" i="2" s="1"/>
  <c r="G24" i="2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G110" i="2"/>
  <c r="K110" i="2" s="1"/>
  <c r="G97" i="2"/>
  <c r="K97" i="2" s="1"/>
  <c r="G93" i="2"/>
  <c r="K93" i="2" s="1"/>
  <c r="G109" i="2"/>
  <c r="K109" i="2" s="1"/>
  <c r="J31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G28" i="2"/>
  <c r="I29" i="2" s="1"/>
  <c r="G45" i="2"/>
  <c r="K45" i="2" s="1"/>
  <c r="G34" i="2"/>
  <c r="G82" i="2"/>
  <c r="K82" i="2" s="1"/>
  <c r="G69" i="2"/>
  <c r="K69" i="2" s="1"/>
  <c r="G84" i="2"/>
  <c r="K84" i="2" s="1"/>
  <c r="G78" i="2"/>
  <c r="K78" i="2" s="1"/>
  <c r="G68" i="2"/>
  <c r="K68" i="2" s="1"/>
  <c r="G127" i="2"/>
  <c r="K127" i="2" s="1"/>
  <c r="C136" i="2"/>
  <c r="C137" i="2"/>
  <c r="C135" i="2"/>
  <c r="E129" i="2"/>
  <c r="F129" i="2" s="1"/>
  <c r="E128" i="2"/>
  <c r="F128" i="2" s="1"/>
  <c r="I26" i="2" l="1"/>
  <c r="K21" i="2"/>
  <c r="I27" i="2"/>
  <c r="K25" i="2"/>
  <c r="J26" i="2"/>
  <c r="I32" i="2"/>
  <c r="K18" i="2"/>
  <c r="K26" i="2"/>
  <c r="J25" i="2"/>
  <c r="I24" i="2"/>
  <c r="J32" i="2"/>
  <c r="C141" i="2"/>
  <c r="C149" i="2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U93" i="2"/>
  <c r="V91" i="2"/>
  <c r="U91" i="2"/>
  <c r="I36" i="2"/>
  <c r="H36" i="2"/>
  <c r="J36" i="2"/>
  <c r="K36" i="2"/>
  <c r="H35" i="2"/>
  <c r="I35" i="2"/>
  <c r="J35" i="2"/>
  <c r="K35" i="2"/>
  <c r="K125" i="2"/>
  <c r="H28" i="2"/>
  <c r="I28" i="2"/>
  <c r="J28" i="2"/>
  <c r="K28" i="2"/>
  <c r="E130" i="2"/>
  <c r="F130" i="2" s="1"/>
  <c r="G130" i="2" l="1"/>
  <c r="K130" i="2" s="1"/>
  <c r="E138" i="2"/>
  <c r="F138" i="2" s="1"/>
  <c r="E131" i="2"/>
  <c r="F131" i="2" s="1"/>
  <c r="E139" i="2" l="1"/>
  <c r="F139" i="2" s="1"/>
  <c r="G131" i="2"/>
  <c r="K131" i="2" s="1"/>
  <c r="E132" i="2"/>
  <c r="F132" i="2" s="1"/>
  <c r="E140" i="2" l="1"/>
  <c r="F140" i="2" s="1"/>
  <c r="G132" i="2"/>
  <c r="K132" i="2" s="1"/>
  <c r="E133" i="2"/>
  <c r="F133" i="2" s="1"/>
  <c r="E141" i="2" l="1"/>
  <c r="F141" i="2" s="1"/>
  <c r="G133" i="2"/>
  <c r="K133" i="2" s="1"/>
  <c r="E134" i="2"/>
  <c r="F134" i="2" s="1"/>
  <c r="G134" i="2" l="1"/>
  <c r="K134" i="2" s="1"/>
  <c r="E142" i="2"/>
  <c r="F142" i="2" s="1"/>
  <c r="E135" i="2"/>
  <c r="F135" i="2" s="1"/>
  <c r="G135" i="2" l="1"/>
  <c r="K135" i="2" s="1"/>
  <c r="E143" i="2"/>
  <c r="F143" i="2" s="1"/>
  <c r="E136" i="2"/>
  <c r="F136" i="2" s="1"/>
  <c r="E144" i="2" l="1"/>
  <c r="F144" i="2" s="1"/>
  <c r="G136" i="2"/>
  <c r="K136" i="2" s="1"/>
  <c r="E137" i="2"/>
  <c r="F137" i="2" s="1"/>
  <c r="G142" i="2" s="1"/>
  <c r="K142" i="2" s="1"/>
  <c r="G143" i="2" l="1"/>
  <c r="K143" i="2" s="1"/>
  <c r="G144" i="2"/>
  <c r="K144" i="2" s="1"/>
  <c r="G138" i="2"/>
  <c r="K138" i="2" s="1"/>
  <c r="G137" i="2"/>
  <c r="G139" i="2"/>
  <c r="K139" i="2" s="1"/>
  <c r="G140" i="2"/>
  <c r="K140" i="2" s="1"/>
  <c r="G141" i="2"/>
  <c r="K141" i="2" s="1"/>
  <c r="E145" i="2"/>
  <c r="F145" i="2" s="1"/>
  <c r="G145" i="2" l="1"/>
  <c r="K145" i="2" s="1"/>
  <c r="K137" i="2"/>
  <c r="E146" i="2"/>
  <c r="F146" i="2" s="1"/>
  <c r="G146" i="2" s="1"/>
  <c r="K146" i="2" s="1"/>
  <c r="E147" i="2" l="1"/>
  <c r="F147" i="2" s="1"/>
  <c r="G147" i="2" l="1"/>
  <c r="K147" i="2" s="1"/>
  <c r="E148" i="2"/>
  <c r="F148" i="2" s="1"/>
  <c r="G148" i="2" l="1"/>
  <c r="K148" i="2" s="1"/>
  <c r="F157" i="2" l="1"/>
  <c r="F158" i="2"/>
  <c r="F159" i="2"/>
  <c r="F160" i="2"/>
  <c r="F161" i="2"/>
  <c r="E149" i="2"/>
  <c r="K149" i="2"/>
  <c r="G150" i="2" l="1"/>
  <c r="G161" i="2"/>
  <c r="G159" i="2"/>
  <c r="G154" i="2"/>
  <c r="G155" i="2"/>
  <c r="G157" i="2"/>
  <c r="G156" i="2"/>
  <c r="G151" i="2"/>
  <c r="G158" i="2"/>
  <c r="G152" i="2"/>
  <c r="G160" i="2"/>
  <c r="V96" i="2"/>
  <c r="U96" i="2"/>
  <c r="E150" i="2" l="1"/>
  <c r="K150" i="2"/>
  <c r="V99" i="2"/>
  <c r="V98" i="2"/>
  <c r="V100" i="2"/>
  <c r="U100" i="2"/>
  <c r="U98" i="2"/>
  <c r="U99" i="2"/>
  <c r="E151" i="2" l="1"/>
  <c r="K151" i="2"/>
  <c r="E152" i="2" l="1"/>
  <c r="K152" i="2"/>
  <c r="E153" i="2" l="1"/>
  <c r="K153" i="2"/>
  <c r="K154" i="2" l="1"/>
  <c r="E154" i="2"/>
  <c r="K155" i="2" l="1"/>
  <c r="E155" i="2"/>
  <c r="K156" i="2" l="1"/>
  <c r="D157" i="2"/>
  <c r="E156" i="2"/>
  <c r="D158" i="2" l="1"/>
  <c r="K157" i="2"/>
  <c r="E157" i="2"/>
  <c r="D159" i="2" l="1"/>
  <c r="E158" i="2"/>
  <c r="K158" i="2"/>
  <c r="D160" i="2" l="1"/>
  <c r="K159" i="2"/>
  <c r="E159" i="2"/>
  <c r="D161" i="2" l="1"/>
  <c r="K160" i="2"/>
  <c r="E160" i="2"/>
  <c r="K161" i="2" l="1"/>
  <c r="E161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<sst xmlns="http://schemas.openxmlformats.org/spreadsheetml/2006/main" count="87" uniqueCount="52">
  <si>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</si>
  <si>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</si>
  <si>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</si>
  <si>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</si>
  <si>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</si>
  <si>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</si>
  <si>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</si>
  <si>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</si>
  <si>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</si>
  <si>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</si>
  <si>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</si>
  <si>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</si>
  <si>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</si>
  <si>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</si>
  <si>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</si>
  <si>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</si>
  <si>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</si>
  <si>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</si>
  <si>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</si>
  <si>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</si>
  <si>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</si>
  <si>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</si>
  <si>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</si>
  <si>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</si>
  <si>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</si>
  <si>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</si>
  <si>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</si>
  <si>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</si>
  <si>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</si>
  <si>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</si>
  <si>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</si>
  <si>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</si>
  <si>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</si>
  <si>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</si>
  <si>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</si>
  <si>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</si>
  <si>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</si>
  <si>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</si>
  <si>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</si>
  <si>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</si>
  <si>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</si>
  <si>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</si>
  <si>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</si>
  <si>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</si>
  <si>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</si>
  <si>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</si>
  <si>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</si>
  <si>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</si>
  <si>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</si>
  <si>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from 2000 to 2019 (20 YEARS)</t>
  </si>
  <si>
    <t>Choose a growth factor for Jan to Dec 2020.</t>
  </si>
  <si>
    <t>2020 YTD growth rate vs.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</si>
</sst>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39680"/>
        <c:axId val="29818880"/>
      </c:lineChart>
      <c:catAx>
        <c:axId val="7763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81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81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639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42752"/>
        <c:axId val="29821184"/>
      </c:lineChart>
      <c:catAx>
        <c:axId val="776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82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821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642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37600"/>
        <c:axId val="29825216"/>
      </c:lineChart>
      <c:catAx>
        <c:axId val="7893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82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82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37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data!$B$114:$B$125</c:f>
              <c:numCache>
                <c:formatCode>#,##0</c:formatCode>
                <c:ptCount val="12"/>
                <c:pt idx="0">
                  <c:v>1900.8589999999999</c:v>
                </c:pt>
                <c:pt idx="1">
                  <c:v>1795.105</c:v>
                </c:pt>
                <c:pt idx="2">
                  <c:v>1859.386</c:v>
                </c:pt>
                <c:pt idx="3">
                  <c:v>1764.0129999999999</c:v>
                </c:pt>
                <c:pt idx="4">
                  <c:v>1891.3989999999999</c:v>
                </c:pt>
                <c:pt idx="5">
                  <c:v>1800.2360000000001</c:v>
                </c:pt>
                <c:pt idx="6">
                  <c:v>1640.1210000000001</c:v>
                </c:pt>
                <c:pt idx="7">
                  <c:v>1999.3309999999999</c:v>
                </c:pt>
                <c:pt idx="8">
                  <c:v>1706.874</c:v>
                </c:pt>
                <c:pt idx="9">
                  <c:v>1492.0360000000001</c:v>
                </c:pt>
                <c:pt idx="10">
                  <c:v>1390.86</c:v>
                </c:pt>
                <c:pt idx="11">
                  <c:v>1261.902</c:v>
                </c:pt>
              </c:numCache>
            </c:numRef>
          </c:val>
          <c:smooth val="0"/>
        </c:ser>
        <c:ser>
          <c:idx val="2"/>
          <c:order val="1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1543.9449999999999</c:v>
                </c:pt>
                <c:pt idx="6">
                  <c:v>1409.491</c:v>
                </c:pt>
                <c:pt idx="7">
                  <c:v>1694.9010000000001</c:v>
                </c:pt>
                <c:pt idx="8">
                  <c:v>1545.104</c:v>
                </c:pt>
                <c:pt idx="9">
                  <c:v>1642.816</c:v>
                </c:pt>
                <c:pt idx="10">
                  <c:v>1288.934</c:v>
                </c:pt>
                <c:pt idx="11">
                  <c:v>1131.4849999999999</c:v>
                </c:pt>
              </c:numCache>
            </c:numRef>
          </c:val>
          <c:smooth val="0"/>
        </c:ser>
        <c:ser>
          <c:idx val="3"/>
          <c:order val="2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data!$B$138:$B$149</c:f>
              <c:numCache>
                <c:formatCode>#,##0</c:formatCode>
                <c:ptCount val="12"/>
                <c:pt idx="0">
                  <c:v>1394.576</c:v>
                </c:pt>
                <c:pt idx="1">
                  <c:v>1272.617</c:v>
                </c:pt>
                <c:pt idx="2">
                  <c:v>1295.231</c:v>
                </c:pt>
                <c:pt idx="3">
                  <c:v>1441.2670000000001</c:v>
                </c:pt>
                <c:pt idx="4">
                  <c:v>1548.691</c:v>
                </c:pt>
                <c:pt idx="5">
                  <c:v>1443.46</c:v>
                </c:pt>
                <c:pt idx="6">
                  <c:v>1591.615</c:v>
                </c:pt>
                <c:pt idx="7">
                  <c:v>1854.799</c:v>
                </c:pt>
                <c:pt idx="8">
                  <c:v>1671.028</c:v>
                </c:pt>
                <c:pt idx="9">
                  <c:v>1771.3779999999999</c:v>
                </c:pt>
                <c:pt idx="10">
                  <c:v>1448.5170000000001</c:v>
                </c:pt>
                <c:pt idx="11">
                  <c:v>1616.6569999999999</c:v>
                </c:pt>
              </c:numCache>
            </c:numRef>
          </c:val>
          <c:smooth val="0"/>
        </c:ser>
        <c:ser>
          <c:idx val="0"/>
          <c:order val="3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data!$B$150:$B$161</c:f>
              <c:numCache>
                <c:formatCode>#,##0</c:formatCode>
                <c:ptCount val="12"/>
                <c:pt idx="0">
                  <c:v>1762.0640000000001</c:v>
                </c:pt>
                <c:pt idx="1">
                  <c:v>1530.829</c:v>
                </c:pt>
                <c:pt idx="2">
                  <c:v>1518.163</c:v>
                </c:pt>
                <c:pt idx="3">
                  <c:v>1671.58</c:v>
                </c:pt>
                <c:pt idx="4">
                  <c:v>1589.1279999999999</c:v>
                </c:pt>
                <c:pt idx="5">
                  <c:v>1725.7059999999999</c:v>
                </c:pt>
                <c:pt idx="6">
                  <c:v>1898.7739999999999</c:v>
                </c:pt>
                <c:pt idx="7">
                  <c:v>1808.8716683140403</c:v>
                </c:pt>
                <c:pt idx="8">
                  <c:v>1702.7421656702172</c:v>
                </c:pt>
                <c:pt idx="9">
                  <c:v>1776.5734287839903</c:v>
                </c:pt>
                <c:pt idx="10">
                  <c:v>1524.8201085994635</c:v>
                </c:pt>
                <c:pt idx="11">
                  <c:v>1460.8574251205675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39328"/>
        <c:axId val="74285056"/>
      </c:lineChart>
      <c:catAx>
        <c:axId val="791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428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85056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9139328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data!$F$114:$F$125</c:f>
              <c:numCache>
                <c:formatCode>#,##0_);\(#,##0\)</c:formatCode>
                <c:ptCount val="12"/>
                <c:pt idx="0">
                  <c:v>1297.3470000000011</c:v>
                </c:pt>
                <c:pt idx="1">
                  <c:v>1228.5456666666655</c:v>
                </c:pt>
                <c:pt idx="2">
                  <c:v>1789.7820000000006</c:v>
                </c:pt>
                <c:pt idx="3">
                  <c:v>2364.9136666666609</c:v>
                </c:pt>
                <c:pt idx="4">
                  <c:v>2307.5756666666698</c:v>
                </c:pt>
                <c:pt idx="5">
                  <c:v>2488.5746666666664</c:v>
                </c:pt>
                <c:pt idx="6">
                  <c:v>2244.7456666666667</c:v>
                </c:pt>
                <c:pt idx="7">
                  <c:v>2515.9516666666659</c:v>
                </c:pt>
                <c:pt idx="8">
                  <c:v>2131.9716666666682</c:v>
                </c:pt>
                <c:pt idx="9">
                  <c:v>1804.0093333333352</c:v>
                </c:pt>
                <c:pt idx="10">
                  <c:v>1705.8613333333299</c:v>
                </c:pt>
                <c:pt idx="11">
                  <c:v>1533.2120000000014</c:v>
                </c:pt>
              </c:numCache>
            </c:numRef>
          </c:val>
          <c:smooth val="0"/>
        </c:ser>
        <c:ser>
          <c:idx val="2"/>
          <c:order val="1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>
                  <c:v>2229.628999999999</c:v>
                </c:pt>
                <c:pt idx="6">
                  <c:v>1923.6846666666661</c:v>
                </c:pt>
                <c:pt idx="7">
                  <c:v>2246.5186666666668</c:v>
                </c:pt>
                <c:pt idx="8">
                  <c:v>1654.0170000000005</c:v>
                </c:pt>
                <c:pt idx="9">
                  <c:v>1760.1023333333317</c:v>
                </c:pt>
                <c:pt idx="10">
                  <c:v>1345.712000000002</c:v>
                </c:pt>
                <c:pt idx="11">
                  <c:v>1179.5940000000003</c:v>
                </c:pt>
              </c:numCache>
            </c:numRef>
          </c:val>
          <c:smooth val="0"/>
        </c:ser>
        <c:ser>
          <c:idx val="3"/>
          <c:order val="2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data!$F$138:$F$149</c:f>
              <c:numCache>
                <c:formatCode>#,##0_);\(#,##0\)</c:formatCode>
                <c:ptCount val="12"/>
                <c:pt idx="0">
                  <c:v>1467.960666666665</c:v>
                </c:pt>
                <c:pt idx="1">
                  <c:v>1563.3013333333345</c:v>
                </c:pt>
                <c:pt idx="2">
                  <c:v>1692.1696666666651</c:v>
                </c:pt>
                <c:pt idx="3">
                  <c:v>1799.9536666666665</c:v>
                </c:pt>
                <c:pt idx="4">
                  <c:v>1787.0083333333343</c:v>
                </c:pt>
                <c:pt idx="5">
                  <c:v>1700.927999999999</c:v>
                </c:pt>
                <c:pt idx="6">
                  <c:v>1800.379000000001</c:v>
                </c:pt>
                <c:pt idx="7">
                  <c:v>1860.3776666666645</c:v>
                </c:pt>
                <c:pt idx="8">
                  <c:v>1451.0670000000007</c:v>
                </c:pt>
                <c:pt idx="9">
                  <c:v>1402.5870000000025</c:v>
                </c:pt>
                <c:pt idx="10">
                  <c:v>899.12366666666662</c:v>
                </c:pt>
                <c:pt idx="11">
                  <c:v>1120.9193333333321</c:v>
                </c:pt>
              </c:numCache>
            </c:numRef>
          </c:val>
          <c:smooth val="0"/>
        </c:ser>
        <c:ser>
          <c:idx val="0"/>
          <c:order val="3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data!$F$150:$F$161</c:f>
              <c:numCache>
                <c:formatCode>#,##0_);\(#,##0\)</c:formatCode>
                <c:ptCount val="12"/>
                <c:pt idx="0">
                  <c:v>1241.0036666666654</c:v>
                </c:pt>
                <c:pt idx="1">
                  <c:v>1241.851333333336</c:v>
                </c:pt>
                <c:pt idx="2">
                  <c:v>1257.9476666666646</c:v>
                </c:pt>
                <c:pt idx="3">
                  <c:v>1678.7990000000009</c:v>
                </c:pt>
                <c:pt idx="4">
                  <c:v>1728.3023333333342</c:v>
                </c:pt>
                <c:pt idx="5">
                  <c:v>1969.4376666666647</c:v>
                </c:pt>
                <c:pt idx="6">
                  <c:v>2046.5816666666674</c:v>
                </c:pt>
                <c:pt idx="7" formatCode="#,##0">
                  <c:v>1849.0084569682738</c:v>
                </c:pt>
                <c:pt idx="8" formatCode="#,##0">
                  <c:v>1612.2176040087741</c:v>
                </c:pt>
                <c:pt idx="9" formatCode="#,##0">
                  <c:v>1517.6040608004853</c:v>
                </c:pt>
                <c:pt idx="10" formatCode="#,##0">
                  <c:v>1237.9096238695399</c:v>
                </c:pt>
                <c:pt idx="11" formatCode="#,##0">
                  <c:v>1217.6822643002986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40864"/>
        <c:axId val="74286784"/>
      </c:lineChart>
      <c:catAx>
        <c:axId val="791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428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8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9140864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185</xdr:row>
      <xdr:rowOff>0</xdr:rowOff>
    </xdr:from>
    <xdr:to>
      <xdr:col>5</xdr:col>
      <xdr:colOff>419100</xdr:colOff>
      <xdr:row>185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185</xdr:row>
      <xdr:rowOff>0</xdr:rowOff>
    </xdr:from>
    <xdr:to>
      <xdr:col>8</xdr:col>
      <xdr:colOff>469900</xdr:colOff>
      <xdr:row>185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174</xdr:row>
      <xdr:rowOff>0</xdr:rowOff>
    </xdr:from>
    <xdr:to>
      <xdr:col>12</xdr:col>
      <xdr:colOff>482600</xdr:colOff>
      <xdr:row>174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176</xdr:row>
      <xdr:rowOff>0</xdr:rowOff>
    </xdr:from>
    <xdr:to>
      <xdr:col>6</xdr:col>
      <xdr:colOff>177800</xdr:colOff>
      <xdr:row>197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176</xdr:row>
      <xdr:rowOff>8659</xdr:rowOff>
    </xdr:from>
    <xdr:to>
      <xdr:col>20</xdr:col>
      <xdr:colOff>254000</xdr:colOff>
      <xdr:row>197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9"/>
  <sheetViews>
    <sheetView tabSelected="1" zoomScaleNormal="100" zoomScalePageLayoutView="110" workbookViewId="0">
      <pane ySplit="5" topLeftCell="A162" activePane="bottomLeft" state="frozen"/>
      <selection pane="bottomLeft" activeCell="C165" sqref="C165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49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7.9555541160986482E-2</v>
      </c>
      <c r="Z73" s="26">
        <v>6.9267796118130914E-2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7.5137818626767508E-2</v>
      </c>
      <c r="Z74" s="26">
        <v>6.9712601021594461E-2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8.3144401733540291E-2</v>
      </c>
      <c r="Z75" s="26">
        <v>8.4893699366609232E-2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8.0053671735116447E-2</v>
      </c>
      <c r="Z76" s="26">
        <v>9.0431061178235905E-2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8.3287340787492364E-2</v>
      </c>
      <c r="Z77" s="26">
        <v>9.3512810953403802E-2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8.6057389903032966E-2</v>
      </c>
      <c r="Z78" s="26">
        <v>9.8603827497865601E-2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8.3339222407975214E-2</v>
      </c>
      <c r="Z79" s="26">
        <v>9.2709441230921341E-2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9.388285117119563E-2</v>
      </c>
      <c r="Z80" s="26">
        <v>9.96997118607897E-2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8.8374588492246289E-2</v>
      </c>
      <c r="Z81" s="26">
        <v>8.6931798484102624E-2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9.2206529479609001E-2</v>
      </c>
      <c r="Z82" s="26">
        <v>8.1830176065640844E-2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7.9140196524785517E-2</v>
      </c>
      <c r="Z83" s="26">
        <v>6.6748874157047389E-2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56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7.582044797725232E-2</v>
      </c>
      <c r="Z84" s="26">
        <v>6.5658202065658172E-2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1.0000000000000002</v>
      </c>
      <c r="Z86" s="30">
        <f>SUM(Z73:Z84)</f>
        <v>1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6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6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MIN(K114:K125)</f>
        <v>0.78282230577464829</v>
      </c>
      <c r="V94" s="58">
        <f>MAX(K114:K125)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f>MIN(K126:K137)</f>
        <v>0.65834365578355925</v>
      </c>
      <c r="V95" s="58">
        <f>MAX(K126:K137)</f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32">
        <v>2019</v>
      </c>
      <c r="N96" s="2">
        <v>18349.836000000003</v>
      </c>
      <c r="O96" s="34">
        <f t="shared" si="28"/>
        <v>6.1560040926253556E-2</v>
      </c>
      <c r="P96" s="35"/>
      <c r="Q96" s="2">
        <v>18545.775333333328</v>
      </c>
      <c r="R96" s="34">
        <f t="shared" si="27"/>
        <v>-0.12455877309480623</v>
      </c>
      <c r="T96" s="32">
        <v>2019</v>
      </c>
      <c r="U96" s="37">
        <f>MIN(K138:K149)</f>
        <v>0.63031486341374798</v>
      </c>
      <c r="V96" s="58">
        <f>MAX(K138:K149)</f>
        <v>0.76745872006861027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45" t="s">
        <v>39</v>
      </c>
      <c r="N98" s="46"/>
      <c r="O98" s="47">
        <f>MIN(O65:O96)</f>
        <v>-0.24491489929975141</v>
      </c>
      <c r="P98" s="46"/>
      <c r="Q98" s="46"/>
      <c r="R98" s="47">
        <f>MIN(R65:R96)</f>
        <v>-0.13917411362916188</v>
      </c>
      <c r="S98" s="50"/>
      <c r="U98" s="37">
        <f>MEDIAN(U64:U96)</f>
        <v>0.68068774072603389</v>
      </c>
      <c r="V98" s="37">
        <f>MEDIAN(V64:V96)</f>
        <v>0.81458606276124523</v>
      </c>
      <c r="W98" s="57" t="s">
        <v>44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M99" s="48" t="s">
        <v>40</v>
      </c>
      <c r="N99" s="39"/>
      <c r="O99" s="49">
        <f>MAX(O65:O96)</f>
        <v>0.32667126119917289</v>
      </c>
      <c r="P99" s="39"/>
      <c r="Q99" s="39"/>
      <c r="R99" s="49">
        <f>MAX(R65:R96)</f>
        <v>0.13805809807056191</v>
      </c>
      <c r="S99" s="51"/>
      <c r="U99" s="37">
        <f>AVERAGE(U64:U96)</f>
        <v>0.66503964997966958</v>
      </c>
      <c r="V99" s="37">
        <f>AVERAGE(V64:V96)</f>
        <v>0.80205664245881148</v>
      </c>
      <c r="W99" s="57" t="s">
        <v>45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  <c r="U100">
        <f>STDEV(U64:U96)</f>
        <v>0.10602582240141291</v>
      </c>
      <c r="V100">
        <f>STDEV(V64:V96)</f>
        <v>0.11381998743073438</v>
      </c>
      <c r="W100" s="57" t="s">
        <v>46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8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v>1548.691</v>
      </c>
      <c r="C142" s="12">
        <f t="shared" si="43"/>
        <v>17209.058000000001</v>
      </c>
      <c r="D142" s="10">
        <v>13071.044666666667</v>
      </c>
      <c r="E142" s="13">
        <f t="shared" si="44"/>
        <v>-238.31733333333432</v>
      </c>
      <c r="F142" s="9">
        <f t="shared" si="26"/>
        <v>1787.0083333333343</v>
      </c>
      <c r="G142" s="12">
        <f t="shared" si="47"/>
        <v>20649.651333333335</v>
      </c>
      <c r="H142" s="57"/>
      <c r="I142" s="57"/>
      <c r="J142" s="57"/>
      <c r="K142" s="54">
        <f t="shared" si="48"/>
        <v>0.6329910590580754</v>
      </c>
    </row>
    <row r="143" spans="1:11" x14ac:dyDescent="0.2">
      <c r="A143" s="1">
        <v>42156</v>
      </c>
      <c r="B143" s="10">
        <v>1443.46</v>
      </c>
      <c r="C143" s="12">
        <f t="shared" si="43"/>
        <v>17108.573</v>
      </c>
      <c r="D143" s="10">
        <v>12813.576666666668</v>
      </c>
      <c r="E143" s="13">
        <f t="shared" si="44"/>
        <v>-257.46799999999894</v>
      </c>
      <c r="F143" s="9">
        <f t="shared" si="26"/>
        <v>1700.927999999999</v>
      </c>
      <c r="G143" s="12">
        <f t="shared" si="47"/>
        <v>20120.950333333334</v>
      </c>
      <c r="H143" s="57"/>
      <c r="I143" s="57"/>
      <c r="J143" s="57"/>
      <c r="K143" s="54">
        <f t="shared" si="48"/>
        <v>0.63682760776160163</v>
      </c>
    </row>
    <row r="144" spans="1:11" x14ac:dyDescent="0.2">
      <c r="A144" s="1">
        <v>42186</v>
      </c>
      <c r="B144" s="10">
        <v>1591.615</v>
      </c>
      <c r="C144" s="12">
        <f t="shared" si="43"/>
        <v>17290.697</v>
      </c>
      <c r="D144" s="10">
        <v>12604.812666666667</v>
      </c>
      <c r="E144" s="13">
        <f t="shared" si="44"/>
        <v>-208.76400000000103</v>
      </c>
      <c r="F144" s="9">
        <f t="shared" si="26"/>
        <v>1800.379000000001</v>
      </c>
      <c r="G144" s="12">
        <f t="shared" si="47"/>
        <v>19997.644666666667</v>
      </c>
      <c r="H144" s="57"/>
      <c r="I144" s="57"/>
      <c r="J144" s="57"/>
      <c r="K144" s="54">
        <f t="shared" si="48"/>
        <v>0.63031486341374798</v>
      </c>
    </row>
    <row r="145" spans="1:11" x14ac:dyDescent="0.2">
      <c r="A145" s="1">
        <v>42217</v>
      </c>
      <c r="B145" s="10">
        <v>1854.799</v>
      </c>
      <c r="C145" s="12">
        <f t="shared" si="43"/>
        <v>17450.595000000001</v>
      </c>
      <c r="D145" s="10">
        <v>12599.234000000002</v>
      </c>
      <c r="E145" s="13">
        <f t="shared" si="44"/>
        <v>-5.5786666666645033</v>
      </c>
      <c r="F145" s="9">
        <f t="shared" si="26"/>
        <v>1860.3776666666645</v>
      </c>
      <c r="G145" s="12">
        <f t="shared" si="47"/>
        <v>19611.503666666664</v>
      </c>
      <c r="H145" s="57"/>
      <c r="I145" s="57"/>
      <c r="J145" s="57"/>
      <c r="K145" s="54">
        <f t="shared" si="48"/>
        <v>0.64244099861729131</v>
      </c>
    </row>
    <row r="146" spans="1:11" x14ac:dyDescent="0.2">
      <c r="A146" s="1">
        <v>42248</v>
      </c>
      <c r="B146" s="10">
        <v>1671.028</v>
      </c>
      <c r="C146" s="12">
        <f t="shared" si="43"/>
        <v>17576.519</v>
      </c>
      <c r="D146" s="10">
        <v>12819.195000000002</v>
      </c>
      <c r="E146" s="13">
        <f t="shared" si="44"/>
        <v>219.96099999999933</v>
      </c>
      <c r="F146" s="9">
        <f t="shared" si="26"/>
        <v>1451.0670000000007</v>
      </c>
      <c r="G146" s="12">
        <f t="shared" si="47"/>
        <v>19408.553666666663</v>
      </c>
      <c r="H146" s="57"/>
      <c r="I146" s="57"/>
      <c r="J146" s="57"/>
      <c r="K146" s="54">
        <f t="shared" si="48"/>
        <v>0.66049202945072638</v>
      </c>
    </row>
    <row r="147" spans="1:11" x14ac:dyDescent="0.2">
      <c r="A147" s="1">
        <v>42278</v>
      </c>
      <c r="B147" s="10">
        <v>1771.3779999999999</v>
      </c>
      <c r="C147" s="12">
        <f t="shared" si="43"/>
        <v>17705.080999999998</v>
      </c>
      <c r="D147" s="10">
        <v>13187.985999999999</v>
      </c>
      <c r="E147" s="13">
        <f t="shared" si="44"/>
        <v>368.79099999999744</v>
      </c>
      <c r="F147" s="9">
        <f t="shared" si="26"/>
        <v>1402.5870000000025</v>
      </c>
      <c r="G147" s="12">
        <f t="shared" si="47"/>
        <v>19051.038333333334</v>
      </c>
      <c r="H147" s="57"/>
      <c r="I147" s="57"/>
      <c r="J147" s="57"/>
      <c r="K147" s="54">
        <f t="shared" si="48"/>
        <v>0.69224499836973008</v>
      </c>
    </row>
    <row r="148" spans="1:11" x14ac:dyDescent="0.2">
      <c r="A148" s="1">
        <v>42309</v>
      </c>
      <c r="B148" s="10">
        <v>1448.5170000000001</v>
      </c>
      <c r="C148" s="12">
        <f t="shared" si="43"/>
        <v>17864.663999999997</v>
      </c>
      <c r="D148" s="10">
        <v>13737.379333333332</v>
      </c>
      <c r="E148" s="13">
        <f t="shared" si="44"/>
        <v>549.39333333333343</v>
      </c>
      <c r="F148" s="9">
        <f t="shared" si="26"/>
        <v>899.12366666666662</v>
      </c>
      <c r="G148" s="12">
        <f t="shared" si="47"/>
        <v>18604.449999999997</v>
      </c>
      <c r="H148" s="57"/>
      <c r="I148" s="57"/>
      <c r="J148" s="57"/>
      <c r="K148" s="54">
        <f t="shared" si="48"/>
        <v>0.73839212303149704</v>
      </c>
    </row>
    <row r="149" spans="1:11" x14ac:dyDescent="0.2">
      <c r="A149" s="1">
        <v>42339</v>
      </c>
      <c r="B149" s="10">
        <v>1616.6569999999999</v>
      </c>
      <c r="C149" s="12">
        <f t="shared" si="43"/>
        <v>18349.836000000003</v>
      </c>
      <c r="D149" s="10">
        <v>14233.117</v>
      </c>
      <c r="E149" s="13">
        <f t="shared" si="44"/>
        <v>495.73766666666779</v>
      </c>
      <c r="F149" s="9">
        <f t="shared" si="26"/>
        <v>1120.9193333333321</v>
      </c>
      <c r="G149" s="12">
        <f>SUM(F138:F149)</f>
        <v>18545.775333333328</v>
      </c>
      <c r="H149" s="57"/>
      <c r="I149" s="57"/>
      <c r="J149" s="57"/>
      <c r="K149" s="54">
        <f t="shared" si="48"/>
        <v>0.76745872006861027</v>
      </c>
    </row>
    <row r="150" spans="1:11" x14ac:dyDescent="0.2">
      <c r="A150" s="1">
        <v>42370</v>
      </c>
      <c r="B150" s="10">
        <v>1762.0640000000001</v>
      </c>
      <c r="C150" s="12">
        <f t="shared" ref="C150:C161" si="49">SUM(B139:B150)</f>
        <v>18717.324000000001</v>
      </c>
      <c r="D150" s="10">
        <v>14754.177333333335</v>
      </c>
      <c r="E150" s="13">
        <f>D150-D149</f>
        <v>521.06033333333471</v>
      </c>
      <c r="F150" s="9">
        <f t="shared" si="26"/>
        <v>1241.0036666666654</v>
      </c>
      <c r="G150" s="12">
        <f t="shared" ref="G150" si="50">SUM(F139:F150)</f>
        <v>18318.818333333333</v>
      </c>
      <c r="H150" s="57"/>
      <c r="I150" s="57"/>
      <c r="J150" s="57"/>
      <c r="K150" s="54">
        <f t="shared" ref="K150" si="51">D150/G150</f>
        <v>0.80541097492551161</v>
      </c>
    </row>
    <row r="151" spans="1:11" x14ac:dyDescent="0.2">
      <c r="A151" s="1">
        <v>42401</v>
      </c>
      <c r="B151" s="10">
        <v>1530.829</v>
      </c>
      <c r="C151" s="12">
        <f t="shared" si="49"/>
        <v>18975.536</v>
      </c>
      <c r="D151" s="10">
        <v>15043.154999999999</v>
      </c>
      <c r="E151" s="13">
        <f t="shared" ref="E151:E161" si="52">D151-D150</f>
        <v>288.97766666666394</v>
      </c>
      <c r="F151" s="9">
        <f t="shared" si="26"/>
        <v>1241.851333333336</v>
      </c>
      <c r="G151" s="12">
        <f t="shared" ref="G151:G160" si="53">SUM(F140:F151)</f>
        <v>17997.368333333336</v>
      </c>
      <c r="H151" s="57"/>
      <c r="I151" s="57"/>
      <c r="J151" s="57"/>
      <c r="K151" s="54">
        <f t="shared" ref="K151:K161" si="54">D151/G151</f>
        <v>0.83585303814326173</v>
      </c>
    </row>
    <row r="152" spans="1:11" x14ac:dyDescent="0.2">
      <c r="A152" s="1">
        <v>42430</v>
      </c>
      <c r="B152" s="10">
        <v>1518.163</v>
      </c>
      <c r="C152" s="12">
        <f t="shared" si="49"/>
        <v>19198.468000000001</v>
      </c>
      <c r="D152" s="10">
        <v>15303.370333333334</v>
      </c>
      <c r="E152" s="13">
        <f t="shared" si="52"/>
        <v>260.21533333333537</v>
      </c>
      <c r="F152" s="9">
        <f t="shared" si="26"/>
        <v>1257.9476666666646</v>
      </c>
      <c r="G152" s="12">
        <f t="shared" si="53"/>
        <v>17563.14633333333</v>
      </c>
      <c r="H152" s="57"/>
      <c r="I152" s="57"/>
      <c r="J152" s="57"/>
      <c r="K152" s="54">
        <f t="shared" si="54"/>
        <v>0.87133421557211888</v>
      </c>
    </row>
    <row r="153" spans="1:11" x14ac:dyDescent="0.2">
      <c r="A153" s="1">
        <v>42461</v>
      </c>
      <c r="B153" s="10">
        <v>1671.58</v>
      </c>
      <c r="C153" s="12">
        <f t="shared" si="49"/>
        <v>19428.780999999995</v>
      </c>
      <c r="D153" s="10">
        <v>15296.151333333333</v>
      </c>
      <c r="E153" s="13">
        <f t="shared" si="52"/>
        <v>-7.2190000000009604</v>
      </c>
      <c r="F153" s="9">
        <f t="shared" si="26"/>
        <v>1678.7990000000009</v>
      </c>
      <c r="G153" s="12">
        <f>SUM(F142:F153)</f>
        <v>17441.991666666669</v>
      </c>
      <c r="H153" s="57"/>
      <c r="I153" s="57"/>
      <c r="J153" s="57"/>
      <c r="K153" s="54">
        <f t="shared" si="54"/>
        <v>0.87697274632723032</v>
      </c>
    </row>
    <row r="154" spans="1:11" x14ac:dyDescent="0.2">
      <c r="A154" s="1">
        <v>42491</v>
      </c>
      <c r="B154" s="10">
        <v>1589.1279999999999</v>
      </c>
      <c r="C154" s="12">
        <f t="shared" si="49"/>
        <v>19469.218000000001</v>
      </c>
      <c r="D154" s="10">
        <v>15156.976999999999</v>
      </c>
      <c r="E154" s="13">
        <f t="shared" si="52"/>
        <v>-139.17433333333429</v>
      </c>
      <c r="F154" s="9">
        <f t="shared" si="26"/>
        <v>1728.3023333333342</v>
      </c>
      <c r="G154" s="12">
        <f t="shared" si="53"/>
        <v>17383.285666666667</v>
      </c>
      <c r="H154" s="57"/>
      <c r="I154" s="57"/>
      <c r="J154" s="57"/>
      <c r="K154" s="54">
        <f t="shared" si="54"/>
        <v>0.87192820106870084</v>
      </c>
    </row>
    <row r="155" spans="1:11" x14ac:dyDescent="0.2">
      <c r="A155" s="1">
        <v>42522</v>
      </c>
      <c r="B155" s="10">
        <v>1725.7059999999999</v>
      </c>
      <c r="C155" s="12">
        <f t="shared" si="49"/>
        <v>19751.463999999996</v>
      </c>
      <c r="D155" s="10">
        <v>14913.245333333334</v>
      </c>
      <c r="E155" s="13">
        <f t="shared" si="52"/>
        <v>-243.73166666666475</v>
      </c>
      <c r="F155" s="9">
        <f t="shared" si="26"/>
        <v>1969.4376666666647</v>
      </c>
      <c r="G155" s="12">
        <f t="shared" si="53"/>
        <v>17651.795333333332</v>
      </c>
      <c r="H155" s="57"/>
      <c r="I155" s="57"/>
      <c r="J155" s="57"/>
      <c r="K155" s="54">
        <f t="shared" si="54"/>
        <v>0.84485714068820128</v>
      </c>
    </row>
    <row r="156" spans="1:11" x14ac:dyDescent="0.2">
      <c r="A156" s="1">
        <v>42552</v>
      </c>
      <c r="B156" s="10">
        <v>1898.7739999999999</v>
      </c>
      <c r="C156" s="12">
        <f t="shared" si="49"/>
        <v>20058.623</v>
      </c>
      <c r="D156" s="10">
        <v>14765.437666666667</v>
      </c>
      <c r="E156" s="13">
        <f t="shared" si="52"/>
        <v>-147.8076666666675</v>
      </c>
      <c r="F156" s="9">
        <f t="shared" si="26"/>
        <v>2046.5816666666674</v>
      </c>
      <c r="G156" s="12">
        <f t="shared" si="53"/>
        <v>17897.998000000003</v>
      </c>
      <c r="H156" s="57"/>
      <c r="I156" s="57"/>
      <c r="J156" s="57"/>
      <c r="K156" s="54">
        <f t="shared" si="54"/>
        <v>0.82497705423068346</v>
      </c>
    </row>
    <row r="157" spans="1:11" x14ac:dyDescent="0.2">
      <c r="A157" s="1">
        <v>42583</v>
      </c>
      <c r="B157" s="10">
        <f t="shared" ref="B156:B161" si="55">C$149*(1+B$166)*Y80</f>
        <v>1808.8716683140403</v>
      </c>
      <c r="C157" s="12">
        <f t="shared" si="49"/>
        <v>20012.695668314042</v>
      </c>
      <c r="D157" s="10">
        <f t="shared" ref="D156:D161" si="56">D156+B157-F157</f>
        <v>14725.300878012433</v>
      </c>
      <c r="E157" s="13">
        <f t="shared" si="52"/>
        <v>-40.136788654233897</v>
      </c>
      <c r="F157" s="10">
        <f t="shared" ref="F156:F161" si="57">G$149*(1+F$166)*Z80</f>
        <v>1849.0084569682738</v>
      </c>
      <c r="G157" s="12">
        <f t="shared" si="53"/>
        <v>17886.628790301609</v>
      </c>
      <c r="H157" s="57"/>
      <c r="I157" s="57"/>
      <c r="J157" s="57"/>
      <c r="K157" s="54">
        <f t="shared" si="54"/>
        <v>0.82325747633319846</v>
      </c>
    </row>
    <row r="158" spans="1:11" x14ac:dyDescent="0.2">
      <c r="A158" s="1">
        <v>42614</v>
      </c>
      <c r="B158" s="10">
        <f t="shared" si="55"/>
        <v>1702.7421656702172</v>
      </c>
      <c r="C158" s="12">
        <f t="shared" si="49"/>
        <v>20044.40983398426</v>
      </c>
      <c r="D158" s="10">
        <f t="shared" si="56"/>
        <v>14815.825439673876</v>
      </c>
      <c r="E158" s="13">
        <f t="shared" si="52"/>
        <v>90.524561661442931</v>
      </c>
      <c r="F158" s="10">
        <f t="shared" si="57"/>
        <v>1612.2176040087741</v>
      </c>
      <c r="G158" s="12">
        <f t="shared" si="53"/>
        <v>18047.779394310382</v>
      </c>
      <c r="H158" s="57"/>
      <c r="I158" s="57"/>
      <c r="J158" s="57"/>
      <c r="K158" s="54">
        <f t="shared" si="54"/>
        <v>0.82092234817235243</v>
      </c>
    </row>
    <row r="159" spans="1:11" x14ac:dyDescent="0.2">
      <c r="A159" s="1">
        <v>42644</v>
      </c>
      <c r="B159" s="10">
        <f t="shared" si="55"/>
        <v>1776.5734287839903</v>
      </c>
      <c r="C159" s="12">
        <f t="shared" si="49"/>
        <v>20049.605262768247</v>
      </c>
      <c r="D159" s="10">
        <f t="shared" si="56"/>
        <v>15074.794807657379</v>
      </c>
      <c r="E159" s="13">
        <f t="shared" si="52"/>
        <v>258.96936798350362</v>
      </c>
      <c r="F159" s="10">
        <f t="shared" si="57"/>
        <v>1517.6040608004853</v>
      </c>
      <c r="G159" s="12">
        <f t="shared" si="53"/>
        <v>18162.796455110863</v>
      </c>
      <c r="H159" s="57"/>
      <c r="I159" s="57"/>
      <c r="J159" s="57"/>
      <c r="K159" s="54">
        <f t="shared" si="54"/>
        <v>0.82998203745301868</v>
      </c>
    </row>
    <row r="160" spans="1:11" x14ac:dyDescent="0.2">
      <c r="A160" s="1">
        <v>42675</v>
      </c>
      <c r="B160" s="10">
        <f t="shared" si="55"/>
        <v>1524.8201085994635</v>
      </c>
      <c r="C160" s="12">
        <f t="shared" si="49"/>
        <v>20125.90837136771</v>
      </c>
      <c r="D160" s="10">
        <f t="shared" si="56"/>
        <v>15361.705292387303</v>
      </c>
      <c r="E160" s="13">
        <f t="shared" si="52"/>
        <v>286.91048472992406</v>
      </c>
      <c r="F160" s="10">
        <f t="shared" si="57"/>
        <v>1237.9096238695399</v>
      </c>
      <c r="G160" s="12">
        <f t="shared" si="53"/>
        <v>18501.582412313735</v>
      </c>
      <c r="H160" s="57"/>
      <c r="I160" s="57"/>
      <c r="J160" s="57"/>
      <c r="K160" s="54">
        <f t="shared" si="54"/>
        <v>0.83029142859495708</v>
      </c>
    </row>
    <row r="161" spans="1:12" x14ac:dyDescent="0.2">
      <c r="A161" s="1">
        <v>42705</v>
      </c>
      <c r="B161" s="10">
        <f t="shared" si="55"/>
        <v>1460.8574251205675</v>
      </c>
      <c r="C161" s="12">
        <f t="shared" si="49"/>
        <v>19970.108796488279</v>
      </c>
      <c r="D161" s="10">
        <f t="shared" si="56"/>
        <v>15604.880453207572</v>
      </c>
      <c r="E161" s="13">
        <f t="shared" si="52"/>
        <v>243.1751608202685</v>
      </c>
      <c r="F161" s="10">
        <f t="shared" si="57"/>
        <v>1217.6822643002986</v>
      </c>
      <c r="G161" s="12">
        <f>SUM(F150:F161)</f>
        <v>18598.345343280704</v>
      </c>
      <c r="H161" s="57"/>
      <c r="I161" s="57"/>
      <c r="J161" s="57"/>
      <c r="K161" s="54">
        <f t="shared" si="54"/>
        <v>0.83904670900443168</v>
      </c>
    </row>
    <row r="162" spans="1:12" x14ac:dyDescent="0.2">
      <c r="A162" s="1"/>
      <c r="B162" s="10"/>
      <c r="C162" s="12"/>
      <c r="D162" s="10"/>
      <c r="E162" s="13"/>
      <c r="F162" s="10"/>
      <c r="G162" s="12"/>
      <c r="H162" s="57"/>
      <c r="I162" s="57"/>
      <c r="J162" s="57"/>
      <c r="K162" s="54"/>
    </row>
    <row r="163" spans="1:12" x14ac:dyDescent="0.2">
      <c r="A163" s="1"/>
      <c r="C163" s="19"/>
      <c r="G163" s="33"/>
    </row>
    <row r="164" spans="1:12" ht="28.5" customHeight="1" x14ac:dyDescent="0.2">
      <c r="A164" s="61" t="s">
        <v>51</v>
      </c>
      <c r="B164" s="64">
        <f>SUM(B150:B156)/SUM(B138:B144)-1</f>
        <v>0.17109330232911124</v>
      </c>
      <c r="C164" s="62"/>
      <c r="D164" s="63"/>
      <c r="E164" s="63"/>
      <c r="F164" s="64">
        <f>SUM(F150:F156)/SUM(F138:F144)-1</f>
        <v>-5.4842003841275688E-2</v>
      </c>
      <c r="G164" s="33"/>
      <c r="K164" s="33"/>
    </row>
    <row r="165" spans="1:12" ht="15.75" x14ac:dyDescent="0.25">
      <c r="A165" s="17"/>
      <c r="B165" s="8"/>
      <c r="E165" s="17"/>
      <c r="F165" s="8"/>
      <c r="G165" s="55"/>
      <c r="L165" s="59"/>
    </row>
    <row r="166" spans="1:12" ht="15.75" x14ac:dyDescent="0.25">
      <c r="A166" s="17">
        <v>2020</v>
      </c>
      <c r="B166" s="60">
        <v>0.05</v>
      </c>
      <c r="E166" s="17">
        <v>2020</v>
      </c>
      <c r="F166" s="60">
        <v>0</v>
      </c>
    </row>
    <row r="168" spans="1:12" ht="15.75" x14ac:dyDescent="0.25">
      <c r="B168" s="38" t="s">
        <v>15</v>
      </c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1:12" ht="15.75" x14ac:dyDescent="0.25">
      <c r="B169" s="7" t="s">
        <v>16</v>
      </c>
      <c r="F169" s="7" t="s">
        <v>17</v>
      </c>
    </row>
    <row r="170" spans="1:12" x14ac:dyDescent="0.2">
      <c r="B170" s="53" t="s">
        <v>43</v>
      </c>
      <c r="C170" s="53"/>
      <c r="D170" s="53"/>
      <c r="E170" s="53"/>
      <c r="F170" s="53" t="s">
        <v>43</v>
      </c>
    </row>
    <row r="171" spans="1:12" x14ac:dyDescent="0.2">
      <c r="B171" s="57" t="s">
        <v>50</v>
      </c>
      <c r="F171" s="57" t="s">
        <v>50</v>
      </c>
    </row>
    <row r="172" spans="1:12" x14ac:dyDescent="0.2">
      <c r="B172" t="s">
        <v>35</v>
      </c>
      <c r="F172" t="s">
        <v>35</v>
      </c>
    </row>
    <row r="173" spans="1:12" x14ac:dyDescent="0.2">
      <c r="B173" t="s">
        <v>18</v>
      </c>
      <c r="L173" s="6"/>
    </row>
    <row r="174" spans="1:12" x14ac:dyDescent="0.2">
      <c r="B174" t="s">
        <v>21</v>
      </c>
      <c r="L174" s="6"/>
    </row>
    <row r="175" spans="1:12" x14ac:dyDescent="0.2">
      <c r="L175" s="6"/>
    </row>
    <row r="176" spans="1:12" x14ac:dyDescent="0.2">
      <c r="A176" s="65"/>
      <c r="L176" s="6"/>
    </row>
    <row r="177" spans="1:12" x14ac:dyDescent="0.2">
      <c r="L177" s="6"/>
    </row>
    <row r="178" spans="1:12" x14ac:dyDescent="0.2">
      <c r="L178" s="6"/>
    </row>
    <row r="181" spans="1:12" ht="15.75" x14ac:dyDescent="0.25">
      <c r="B181" s="8"/>
      <c r="F181" s="8"/>
    </row>
    <row r="182" spans="1:12" ht="15.75" x14ac:dyDescent="0.25">
      <c r="B182" s="8"/>
      <c r="F182" s="8"/>
    </row>
    <row r="183" spans="1:12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2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2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2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2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2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2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9F247D-6284-42D4-9FEA-CD49B540C96D}"/>
</file>

<file path=customXml/itemProps2.xml><?xml version="1.0" encoding="utf-8"?>
<ds:datastoreItem xmlns:ds="http://schemas.openxmlformats.org/officeDocument/2006/customXml" ds:itemID="{C37D9E9B-2FB6-4E45-83B3-FFD7590E2565}"/>
</file>

<file path=customXml/itemProps3.xml><?xml version="1.0" encoding="utf-8"?>
<ds:datastoreItem xmlns:ds="http://schemas.openxmlformats.org/officeDocument/2006/customXml" ds:itemID="{8F5B98C3-7ED9-4FDB-8C84-92117399E2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2010-05-28T18:10:53Z</cp:lastPrinted>
  <dcterms:created xsi:type="dcterms:W3CDTF">2001-12-23T14:07:27Z</dcterms:created>
  <dcterms:modified xsi:type="dcterms:W3CDTF">2020-09-02T03:05:44Z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  <property fmtid="{D5CDD505-2E9C-101B-9397-08002B2CF9AE}" pid="8" name="ContentTypeId">
    <vt:lpwstr>0x010100C2261DCE40F54348B2586999F10F8D6D</vt:lpwstr>
  </property>
</Properties>
</file>