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7" i="2" l="1"/>
  <c r="B177" i="2"/>
  <c r="U101" i="2" l="1"/>
  <c r="U100" i="2"/>
  <c r="U99" i="2"/>
  <c r="V101" i="2"/>
  <c r="V100" i="2"/>
  <c r="V99" i="2"/>
  <c r="V97" i="2"/>
  <c r="R100" i="2"/>
  <c r="R99" i="2"/>
  <c r="O100" i="2"/>
  <c r="O99" i="2"/>
  <c r="U97" i="2"/>
  <c r="R97" i="2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B165" i="2" l="1"/>
  <c r="B173" i="2"/>
  <c r="B167" i="2"/>
  <c r="B163" i="2"/>
  <c r="B166" i="2"/>
  <c r="B162" i="2"/>
  <c r="B168" i="2"/>
  <c r="B169" i="2"/>
  <c r="B171" i="2"/>
  <c r="B164" i="2"/>
  <c r="B170" i="2"/>
  <c r="B172" i="2"/>
  <c r="V94" i="2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F170" i="2"/>
  <c r="F172" i="2"/>
  <c r="F165" i="2"/>
  <c r="F173" i="2"/>
  <c r="F167" i="2"/>
  <c r="F163" i="2"/>
  <c r="F171" i="2"/>
  <c r="F166" i="2"/>
  <c r="F164" i="2"/>
  <c r="F162" i="2"/>
  <c r="F169" i="2"/>
  <c r="F168" i="2"/>
  <c r="G167" i="2" l="1"/>
  <c r="G163" i="2"/>
  <c r="G162" i="2"/>
  <c r="G171" i="2"/>
  <c r="G170" i="2"/>
  <c r="G164" i="2"/>
  <c r="G166" i="2"/>
  <c r="G169" i="2"/>
  <c r="G172" i="2"/>
  <c r="G173" i="2"/>
  <c r="G165" i="2"/>
  <c r="D162" i="2"/>
  <c r="G168" i="2"/>
  <c r="K162" i="2" l="1"/>
  <c r="E162" i="2"/>
  <c r="D163" i="2"/>
  <c r="D164" i="2" l="1"/>
  <c r="K163" i="2"/>
  <c r="E163" i="2"/>
  <c r="D165" i="2" l="1"/>
  <c r="E164" i="2"/>
  <c r="K164" i="2"/>
  <c r="E165" i="2" l="1"/>
  <c r="D166" i="2"/>
  <c r="K165" i="2"/>
  <c r="D167" i="2" l="1"/>
  <c r="E166" i="2"/>
  <c r="K166" i="2"/>
  <c r="E167" i="2" l="1"/>
  <c r="D168" i="2"/>
  <c r="K167" i="2"/>
  <c r="D169" i="2" l="1"/>
  <c r="K168" i="2"/>
  <c r="E168" i="2"/>
  <c r="D170" i="2" l="1"/>
  <c r="E169" i="2"/>
  <c r="K169" i="2"/>
  <c r="D171" i="2" l="1"/>
  <c r="E170" i="2"/>
  <c r="K170" i="2"/>
  <c r="D172" i="2" l="1"/>
  <c r="K171" i="2"/>
  <c r="E171" i="2"/>
  <c r="D173" i="2" l="1"/>
  <c r="E172" i="2"/>
  <c r="K172" i="2"/>
  <c r="E173" i="2" l="1"/>
  <c r="K173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<sst xmlns="http://schemas.openxmlformats.org/spreadsheetml/2006/main" count="87" uniqueCount="52">
  <si>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</si>
  <si>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</si>
  <si>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</si>
  <si>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</si>
  <si>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</si>
  <si>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</si>
  <si>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</si>
  <si>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</si>
  <si>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</si>
  <si>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</si>
  <si>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</si>
  <si>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</si>
  <si>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</si>
  <si>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</si>
  <si>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</si>
  <si>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</si>
  <si>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</si>
  <si>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</si>
  <si>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</si>
  <si>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</si>
  <si>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</si>
  <si>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</si>
  <si>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</si>
  <si>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</si>
  <si>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</si>
  <si>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</si>
  <si>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</si>
  <si>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</si>
  <si>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</si>
  <si>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</si>
  <si>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</si>
  <si>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</si>
  <si>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</si>
  <si>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</si>
  <si>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</si>
  <si>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</si>
  <si>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</si>
  <si>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</si>
  <si>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</si>
  <si>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</si>
  <si>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</si>
  <si>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</si>
  <si>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</si>
  <si>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</si>
  <si>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</si>
  <si>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</si>
  <si>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</si>
  <si>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</si>
  <si>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</si>
  <si>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2020.</t>
  </si>
  <si>
    <t>2020 YTD growth rate vs. 2019</t>
  </si>
  <si>
    <t>from 2000 to 2020 (21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</si>
</sst>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33120"/>
        <c:axId val="363667456"/>
      </c:lineChart>
      <c:catAx>
        <c:axId val="3297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6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73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82368"/>
        <c:axId val="363669184"/>
      </c:lineChart>
      <c:catAx>
        <c:axId val="3386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6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82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82880"/>
        <c:axId val="363672064"/>
      </c:lineChart>
      <c:catAx>
        <c:axId val="3386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82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2"/>
          <c:order val="0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1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2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3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1645.4117951279725</c:v>
                </c:pt>
                <c:pt idx="1">
                  <c:v>1547.5631871748376</c:v>
                </c:pt>
                <c:pt idx="2">
                  <c:v>1703.9310772077015</c:v>
                </c:pt>
                <c:pt idx="3">
                  <c:v>1650.7835810142037</c:v>
                </c:pt>
                <c:pt idx="4">
                  <c:v>1710.1805193325774</c:v>
                </c:pt>
                <c:pt idx="5">
                  <c:v>1771.125976156269</c:v>
                </c:pt>
                <c:pt idx="6">
                  <c:v>1726.2376980116765</c:v>
                </c:pt>
                <c:pt idx="7">
                  <c:v>1928.3202036442517</c:v>
                </c:pt>
                <c:pt idx="8">
                  <c:v>1822.2839275120546</c:v>
                </c:pt>
                <c:pt idx="9">
                  <c:v>1897.4105043383204</c:v>
                </c:pt>
                <c:pt idx="10">
                  <c:v>1620.7805669477459</c:v>
                </c:pt>
                <c:pt idx="11">
                  <c:v>1563.061403532389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83904"/>
        <c:axId val="363674368"/>
      </c:lineChart>
      <c:catAx>
        <c:axId val="3386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636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67436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868390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2"/>
          <c:order val="0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1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2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3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</c:formatCode>
                <c:ptCount val="12"/>
                <c:pt idx="0">
                  <c:v>1328.8465012478196</c:v>
                </c:pt>
                <c:pt idx="1">
                  <c:v>1337.0304315060939</c:v>
                </c:pt>
                <c:pt idx="2">
                  <c:v>1615.7167654893312</c:v>
                </c:pt>
                <c:pt idx="3">
                  <c:v>1737.7224249516157</c:v>
                </c:pt>
                <c:pt idx="4">
                  <c:v>1796.5632641313666</c:v>
                </c:pt>
                <c:pt idx="5">
                  <c:v>1901.5837304105835</c:v>
                </c:pt>
                <c:pt idx="6">
                  <c:v>1797.4680627835812</c:v>
                </c:pt>
                <c:pt idx="7">
                  <c:v>1912.9754334498307</c:v>
                </c:pt>
                <c:pt idx="8">
                  <c:v>1670.8024306058967</c:v>
                </c:pt>
                <c:pt idx="9">
                  <c:v>1573.8394760072877</c:v>
                </c:pt>
                <c:pt idx="10">
                  <c:v>1273.867496484173</c:v>
                </c:pt>
                <c:pt idx="11">
                  <c:v>1274.3072062657541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3936"/>
        <c:axId val="96092736"/>
      </c:lineChart>
      <c:catAx>
        <c:axId val="98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60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9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898393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198</xdr:row>
      <xdr:rowOff>0</xdr:rowOff>
    </xdr:from>
    <xdr:to>
      <xdr:col>5</xdr:col>
      <xdr:colOff>419100</xdr:colOff>
      <xdr:row>198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198</xdr:row>
      <xdr:rowOff>0</xdr:rowOff>
    </xdr:from>
    <xdr:to>
      <xdr:col>8</xdr:col>
      <xdr:colOff>469900</xdr:colOff>
      <xdr:row>198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187</xdr:row>
      <xdr:rowOff>0</xdr:rowOff>
    </xdr:from>
    <xdr:to>
      <xdr:col>12</xdr:col>
      <xdr:colOff>482600</xdr:colOff>
      <xdr:row>187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189</xdr:row>
      <xdr:rowOff>0</xdr:rowOff>
    </xdr:from>
    <xdr:to>
      <xdr:col>6</xdr:col>
      <xdr:colOff>177800</xdr:colOff>
      <xdr:row>210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189</xdr:row>
      <xdr:rowOff>8659</xdr:rowOff>
    </xdr:from>
    <xdr:to>
      <xdr:col>20</xdr:col>
      <xdr:colOff>254000</xdr:colOff>
      <xdr:row>210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2"/>
  <sheetViews>
    <sheetView tabSelected="1" zoomScaleNormal="100" zoomScalePageLayoutView="110" workbookViewId="0">
      <pane ySplit="5" topLeftCell="A175" activePane="bottomLeft" state="frozen"/>
      <selection pane="bottomLeft" activeCell="C179" sqref="C179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51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7.9924445852289777E-2</v>
      </c>
      <c r="Z73" s="26">
        <v>6.9136134255065027E-2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7.5171534884209579E-2</v>
      </c>
      <c r="Z74" s="26">
        <v>6.9561921056278592E-2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8.2766969046632388E-2</v>
      </c>
      <c r="Z75" s="26">
        <v>8.4061184728361493E-2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8.0185375676340778E-2</v>
      </c>
      <c r="Z76" s="26">
        <v>9.0408794963660735E-2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8.3070530258601102E-2</v>
      </c>
      <c r="Z77" s="26">
        <v>9.3470117812757283E-2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8.6030902779492963E-2</v>
      </c>
      <c r="Z78" s="26">
        <v>9.8934036368731562E-2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8.3850493737456788E-2</v>
      </c>
      <c r="Z79" s="26">
        <v>9.3517191933834898E-2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9.3666475564589388E-2</v>
      </c>
      <c r="Z80" s="26">
        <v>9.9526714537335442E-2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8.8515855740907437E-2</v>
      </c>
      <c r="Z81" s="26">
        <v>8.6927136465791088E-2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9.216506382328403E-2</v>
      </c>
      <c r="Z82" s="26">
        <v>8.1882427509111497E-2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7.8728005381402788E-2</v>
      </c>
      <c r="Z83" s="26">
        <v>6.6275731754866493E-2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61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7.5924347254792995E-2</v>
      </c>
      <c r="Z84" s="26">
        <v>6.6298608614205862E-2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7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7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MIN(K139:K150)</f>
        <v>0.63031486341374798</v>
      </c>
      <c r="V97" s="58">
        <f>MAX(K139:K150)</f>
        <v>0.80541097492551161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5" t="s">
        <v>39</v>
      </c>
      <c r="N99" s="46"/>
      <c r="O99" s="47">
        <f>MIN(O65:O97)</f>
        <v>-0.24491489929975141</v>
      </c>
      <c r="P99" s="46"/>
      <c r="Q99" s="46"/>
      <c r="R99" s="47">
        <f>MIN(R65:R97)</f>
        <v>-0.13917411362916188</v>
      </c>
      <c r="S99" s="50"/>
      <c r="U99" s="37">
        <f>MEDIAN(U64:U97)</f>
        <v>0.67723117832282642</v>
      </c>
      <c r="V99" s="37">
        <f>MEDIAN(V64:V97)</f>
        <v>0.81356738190460176</v>
      </c>
      <c r="W99" s="57" t="s">
        <v>44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48" t="s">
        <v>40</v>
      </c>
      <c r="N100" s="39"/>
      <c r="O100" s="49">
        <f>MAX(O65:O97)</f>
        <v>0.32667126119917289</v>
      </c>
      <c r="P100" s="39"/>
      <c r="Q100" s="39"/>
      <c r="R100" s="49">
        <f>MAX(R65:R97)</f>
        <v>0.13805809807056191</v>
      </c>
      <c r="S100" s="51"/>
      <c r="U100" s="37">
        <f>AVERAGE(U64:U97)</f>
        <v>0.6640183327277307</v>
      </c>
      <c r="V100" s="37">
        <f>AVERAGE(V64:V97)</f>
        <v>0.80215529929606733</v>
      </c>
      <c r="W100" s="57" t="s">
        <v>45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U101">
        <f>STDEV(U64:U97)</f>
        <v>0.10457671481466679</v>
      </c>
      <c r="V101">
        <f>STDEV(V64:V97)</f>
        <v>0.11208365191229781</v>
      </c>
      <c r="W101" s="57" t="s">
        <v>46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f>C$161*(1+B$179)*Y73</f>
        <v>1645.4117951279725</v>
      </c>
      <c r="C162" s="12">
        <f>SUM(B151:B162)</f>
        <v>20066.769795127973</v>
      </c>
      <c r="D162" s="10">
        <f>D161+B162-F162</f>
        <v>16072.207960546821</v>
      </c>
      <c r="E162" s="13">
        <f t="shared" ref="E162:E173" si="55">D162-D161</f>
        <v>316.56529388015406</v>
      </c>
      <c r="F162" s="10">
        <f>G$161*(1+F$179)*Z73</f>
        <v>1328.8465012478196</v>
      </c>
      <c r="G162" s="12">
        <f t="shared" ref="G162:G173" si="56">SUM(F151:F162)</f>
        <v>18748.739167914489</v>
      </c>
      <c r="H162" s="57"/>
      <c r="I162" s="57"/>
      <c r="J162" s="57"/>
      <c r="K162" s="54">
        <f t="shared" ref="K162:K173" si="57">D162/G162</f>
        <v>0.85724206927214974</v>
      </c>
    </row>
    <row r="163" spans="1:11" x14ac:dyDescent="0.2">
      <c r="A163" s="1">
        <v>42767</v>
      </c>
      <c r="B163" s="10">
        <f t="shared" ref="B163:B173" si="58">C$161*(1+B$179)*Y74</f>
        <v>1547.5631871748376</v>
      </c>
      <c r="C163" s="12">
        <f t="shared" ref="C163:C173" si="59">SUM(B152:B163)</f>
        <v>20083.503982302809</v>
      </c>
      <c r="D163" s="10">
        <f>D162+B163-F163</f>
        <v>16282.740716215565</v>
      </c>
      <c r="E163" s="13">
        <f t="shared" si="55"/>
        <v>210.53275566874436</v>
      </c>
      <c r="F163" s="10">
        <f t="shared" ref="F163:F173" si="60">G$161*(1+F$179)*Z74</f>
        <v>1337.0304315060939</v>
      </c>
      <c r="G163" s="12">
        <f t="shared" si="56"/>
        <v>18843.918266087247</v>
      </c>
      <c r="H163" s="57"/>
      <c r="I163" s="57"/>
      <c r="J163" s="57"/>
      <c r="K163" s="54">
        <f t="shared" si="57"/>
        <v>0.8640846604349296</v>
      </c>
    </row>
    <row r="164" spans="1:11" x14ac:dyDescent="0.2">
      <c r="A164" s="1">
        <v>42795</v>
      </c>
      <c r="B164" s="10">
        <f t="shared" si="58"/>
        <v>1703.9310772077015</v>
      </c>
      <c r="C164" s="12">
        <f t="shared" si="59"/>
        <v>20269.272059510509</v>
      </c>
      <c r="D164" s="10">
        <f t="shared" ref="D164:D173" si="61">D163+B164-F164</f>
        <v>16370.955027933935</v>
      </c>
      <c r="E164" s="13">
        <f t="shared" si="55"/>
        <v>88.214311718369572</v>
      </c>
      <c r="F164" s="10">
        <f t="shared" si="60"/>
        <v>1615.7167654893312</v>
      </c>
      <c r="G164" s="12">
        <f t="shared" si="56"/>
        <v>19201.687364909911</v>
      </c>
      <c r="H164" s="57"/>
      <c r="I164" s="57"/>
      <c r="J164" s="57"/>
      <c r="K164" s="54">
        <f t="shared" si="57"/>
        <v>0.85257898000417442</v>
      </c>
    </row>
    <row r="165" spans="1:11" x14ac:dyDescent="0.2">
      <c r="A165" s="1">
        <v>42826</v>
      </c>
      <c r="B165" s="10">
        <f t="shared" si="58"/>
        <v>1650.7835810142037</v>
      </c>
      <c r="C165" s="12">
        <f t="shared" si="59"/>
        <v>20248.475640524714</v>
      </c>
      <c r="D165" s="10">
        <f t="shared" si="61"/>
        <v>16284.016183996522</v>
      </c>
      <c r="E165" s="13">
        <f t="shared" si="55"/>
        <v>-86.938843937412457</v>
      </c>
      <c r="F165" s="10">
        <f t="shared" si="60"/>
        <v>1737.7224249516157</v>
      </c>
      <c r="G165" s="12">
        <f t="shared" si="56"/>
        <v>19260.610789861526</v>
      </c>
      <c r="H165" s="57"/>
      <c r="I165" s="57"/>
      <c r="J165" s="57"/>
      <c r="K165" s="54">
        <f t="shared" si="57"/>
        <v>0.84545689447025041</v>
      </c>
    </row>
    <row r="166" spans="1:11" x14ac:dyDescent="0.2">
      <c r="A166" s="1">
        <v>42856</v>
      </c>
      <c r="B166" s="10">
        <f t="shared" si="58"/>
        <v>1710.1805193325774</v>
      </c>
      <c r="C166" s="12">
        <f t="shared" si="59"/>
        <v>20369.528159857291</v>
      </c>
      <c r="D166" s="10">
        <f t="shared" si="61"/>
        <v>16197.633439197734</v>
      </c>
      <c r="E166" s="13">
        <f t="shared" si="55"/>
        <v>-86.382744798787826</v>
      </c>
      <c r="F166" s="10">
        <f t="shared" si="60"/>
        <v>1796.5632641313666</v>
      </c>
      <c r="G166" s="12">
        <f t="shared" si="56"/>
        <v>19328.871720659561</v>
      </c>
      <c r="H166" s="57"/>
      <c r="I166" s="57"/>
      <c r="J166" s="57"/>
      <c r="K166" s="54">
        <f t="shared" si="57"/>
        <v>0.83800201446238476</v>
      </c>
    </row>
    <row r="167" spans="1:11" x14ac:dyDescent="0.2">
      <c r="A167" s="1">
        <v>42887</v>
      </c>
      <c r="B167" s="10">
        <f t="shared" si="58"/>
        <v>1771.125976156269</v>
      </c>
      <c r="C167" s="12">
        <f t="shared" si="59"/>
        <v>20414.948136013561</v>
      </c>
      <c r="D167" s="10">
        <f t="shared" si="61"/>
        <v>16067.17568494342</v>
      </c>
      <c r="E167" s="13">
        <f t="shared" si="55"/>
        <v>-130.45775425431384</v>
      </c>
      <c r="F167" s="10">
        <f t="shared" si="60"/>
        <v>1901.5837304105835</v>
      </c>
      <c r="G167" s="12">
        <f t="shared" si="56"/>
        <v>19261.017784403477</v>
      </c>
      <c r="H167" s="57"/>
      <c r="I167" s="57"/>
      <c r="J167" s="57"/>
      <c r="K167" s="54">
        <f t="shared" si="57"/>
        <v>0.83418103159396617</v>
      </c>
    </row>
    <row r="168" spans="1:11" x14ac:dyDescent="0.2">
      <c r="A168" s="1">
        <v>42917</v>
      </c>
      <c r="B168" s="10">
        <f t="shared" si="58"/>
        <v>1726.2376980116765</v>
      </c>
      <c r="C168" s="12">
        <f t="shared" si="59"/>
        <v>20242.411834025235</v>
      </c>
      <c r="D168" s="10">
        <f t="shared" si="61"/>
        <v>15995.945320171515</v>
      </c>
      <c r="E168" s="13">
        <f t="shared" si="55"/>
        <v>-71.230364771905442</v>
      </c>
      <c r="F168" s="10">
        <f t="shared" si="60"/>
        <v>1797.4680627835812</v>
      </c>
      <c r="G168" s="12">
        <f t="shared" si="56"/>
        <v>19011.904180520389</v>
      </c>
      <c r="H168" s="57"/>
      <c r="I168" s="57"/>
      <c r="J168" s="57"/>
      <c r="K168" s="54">
        <f t="shared" si="57"/>
        <v>0.84136471382813782</v>
      </c>
    </row>
    <row r="169" spans="1:11" x14ac:dyDescent="0.2">
      <c r="A169" s="1">
        <v>42948</v>
      </c>
      <c r="B169" s="10">
        <f t="shared" si="58"/>
        <v>1928.3202036442517</v>
      </c>
      <c r="C169" s="12">
        <f t="shared" si="59"/>
        <v>20367.566037669494</v>
      </c>
      <c r="D169" s="10">
        <f t="shared" si="61"/>
        <v>16011.290090365937</v>
      </c>
      <c r="E169" s="13">
        <f t="shared" si="55"/>
        <v>15.344770194422381</v>
      </c>
      <c r="F169" s="10">
        <f t="shared" si="60"/>
        <v>1912.9754334498307</v>
      </c>
      <c r="G169" s="12">
        <f t="shared" si="56"/>
        <v>19132.187613970222</v>
      </c>
      <c r="H169" s="57"/>
      <c r="I169" s="57"/>
      <c r="J169" s="57"/>
      <c r="K169" s="54">
        <f t="shared" si="57"/>
        <v>0.83687712108125989</v>
      </c>
    </row>
    <row r="170" spans="1:11" x14ac:dyDescent="0.2">
      <c r="A170" s="1">
        <v>42979</v>
      </c>
      <c r="B170" s="10">
        <f t="shared" si="58"/>
        <v>1822.2839275120546</v>
      </c>
      <c r="C170" s="12">
        <f t="shared" si="59"/>
        <v>20346.271965181546</v>
      </c>
      <c r="D170" s="10">
        <f t="shared" si="61"/>
        <v>16162.771587272096</v>
      </c>
      <c r="E170" s="13">
        <f t="shared" si="55"/>
        <v>151.48149690615901</v>
      </c>
      <c r="F170" s="10">
        <f t="shared" si="60"/>
        <v>1670.8024306058967</v>
      </c>
      <c r="G170" s="12">
        <f t="shared" si="56"/>
        <v>19182.591711242785</v>
      </c>
      <c r="H170" s="57"/>
      <c r="I170" s="57"/>
      <c r="J170" s="57"/>
      <c r="K170" s="54">
        <f t="shared" si="57"/>
        <v>0.84257496747945726</v>
      </c>
    </row>
    <row r="171" spans="1:11" x14ac:dyDescent="0.2">
      <c r="A171" s="1">
        <v>43009</v>
      </c>
      <c r="B171" s="10">
        <f t="shared" si="58"/>
        <v>1897.4105043383204</v>
      </c>
      <c r="C171" s="12">
        <f t="shared" si="59"/>
        <v>20400.214469519866</v>
      </c>
      <c r="D171" s="10">
        <f t="shared" si="61"/>
        <v>16486.342615603127</v>
      </c>
      <c r="E171" s="13">
        <f t="shared" si="55"/>
        <v>323.5710283310309</v>
      </c>
      <c r="F171" s="10">
        <f t="shared" si="60"/>
        <v>1573.8394760072877</v>
      </c>
      <c r="G171" s="12">
        <f t="shared" si="56"/>
        <v>19208.930520583403</v>
      </c>
      <c r="H171" s="57"/>
      <c r="I171" s="57"/>
      <c r="J171" s="57"/>
      <c r="K171" s="54">
        <f t="shared" si="57"/>
        <v>0.85826447224311231</v>
      </c>
    </row>
    <row r="172" spans="1:11" x14ac:dyDescent="0.2">
      <c r="A172" s="1">
        <v>43040</v>
      </c>
      <c r="B172" s="10">
        <f t="shared" si="58"/>
        <v>1620.7805669477459</v>
      </c>
      <c r="C172" s="12">
        <f t="shared" si="59"/>
        <v>20598.383036467611</v>
      </c>
      <c r="D172" s="10">
        <f t="shared" si="61"/>
        <v>16833.255686066699</v>
      </c>
      <c r="E172" s="13">
        <f t="shared" si="55"/>
        <v>346.91307046357178</v>
      </c>
      <c r="F172" s="10">
        <f t="shared" si="60"/>
        <v>1273.867496484173</v>
      </c>
      <c r="G172" s="12">
        <f t="shared" si="56"/>
        <v>19422.618683734247</v>
      </c>
      <c r="H172" s="57"/>
      <c r="I172" s="57"/>
      <c r="J172" s="57"/>
      <c r="K172" s="54">
        <f t="shared" si="57"/>
        <v>0.8666831162248968</v>
      </c>
    </row>
    <row r="173" spans="1:11" x14ac:dyDescent="0.2">
      <c r="A173" s="1">
        <v>43070</v>
      </c>
      <c r="B173" s="10">
        <f t="shared" si="58"/>
        <v>1563.061403532389</v>
      </c>
      <c r="C173" s="12">
        <f t="shared" si="59"/>
        <v>20587.09044</v>
      </c>
      <c r="D173" s="10">
        <f t="shared" si="61"/>
        <v>17122.009883333332</v>
      </c>
      <c r="E173" s="13">
        <f t="shared" si="55"/>
        <v>288.75419726663313</v>
      </c>
      <c r="F173" s="10">
        <f t="shared" si="60"/>
        <v>1274.3072062657541</v>
      </c>
      <c r="G173" s="12">
        <f t="shared" si="56"/>
        <v>19220.723223333334</v>
      </c>
      <c r="H173" s="57"/>
      <c r="I173" s="57"/>
      <c r="J173" s="57"/>
      <c r="K173" s="54">
        <f t="shared" si="57"/>
        <v>0.89080986622541691</v>
      </c>
    </row>
    <row r="174" spans="1:11" x14ac:dyDescent="0.2">
      <c r="A174" s="1"/>
      <c r="B174" s="10"/>
      <c r="C174" s="12"/>
      <c r="D174" s="10"/>
      <c r="E174" s="13"/>
      <c r="F174" s="10"/>
      <c r="G174" s="12"/>
      <c r="H174" s="57"/>
      <c r="I174" s="57"/>
      <c r="J174" s="57"/>
      <c r="K174" s="54"/>
    </row>
    <row r="175" spans="1:11" x14ac:dyDescent="0.2">
      <c r="A175" s="1"/>
      <c r="B175" s="10"/>
      <c r="C175" s="12"/>
      <c r="D175" s="10"/>
      <c r="E175" s="13"/>
      <c r="F175" s="10"/>
      <c r="G175" s="12"/>
      <c r="H175" s="57"/>
      <c r="I175" s="57"/>
      <c r="J175" s="57"/>
      <c r="K175" s="54"/>
    </row>
    <row r="176" spans="1:11" x14ac:dyDescent="0.2">
      <c r="A176" s="1"/>
      <c r="C176" s="19"/>
      <c r="G176" s="33"/>
    </row>
    <row r="177" spans="1:12" ht="28.5" customHeight="1" x14ac:dyDescent="0.2">
      <c r="A177" s="61" t="s">
        <v>50</v>
      </c>
      <c r="B177" s="64">
        <f>SUM(B150:B161)/SUM(B138:B149)-1</f>
        <v>9.9923835831557062E-2</v>
      </c>
      <c r="C177" s="62"/>
      <c r="D177" s="63"/>
      <c r="E177" s="63"/>
      <c r="F177" s="64">
        <f>SUM(F150:F161)/SUM(F138:F149)-1</f>
        <v>6.2073975302123774E-3</v>
      </c>
      <c r="G177" s="33"/>
      <c r="K177" s="33"/>
    </row>
    <row r="178" spans="1:12" ht="15.75" x14ac:dyDescent="0.25">
      <c r="A178" s="17"/>
      <c r="B178" s="8"/>
      <c r="E178" s="17"/>
      <c r="F178" s="8"/>
      <c r="G178" s="55"/>
      <c r="L178" s="59"/>
    </row>
    <row r="179" spans="1:12" ht="15.75" x14ac:dyDescent="0.25">
      <c r="A179" s="17">
        <v>2021</v>
      </c>
      <c r="B179" s="60">
        <v>0.02</v>
      </c>
      <c r="E179" s="17">
        <v>2021</v>
      </c>
      <c r="F179" s="60">
        <v>0.03</v>
      </c>
    </row>
    <row r="181" spans="1:12" ht="15.75" x14ac:dyDescent="0.25">
      <c r="B181" s="38" t="s">
        <v>15</v>
      </c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2" ht="15.75" x14ac:dyDescent="0.25">
      <c r="B182" s="7" t="s">
        <v>16</v>
      </c>
      <c r="F182" s="7" t="s">
        <v>17</v>
      </c>
    </row>
    <row r="183" spans="1:12" x14ac:dyDescent="0.2">
      <c r="B183" s="53" t="s">
        <v>43</v>
      </c>
      <c r="C183" s="53"/>
      <c r="D183" s="53"/>
      <c r="E183" s="53"/>
      <c r="F183" s="53" t="s">
        <v>43</v>
      </c>
    </row>
    <row r="184" spans="1:12" x14ac:dyDescent="0.2">
      <c r="B184" s="57" t="s">
        <v>49</v>
      </c>
      <c r="F184" s="57" t="s">
        <v>49</v>
      </c>
    </row>
    <row r="185" spans="1:12" x14ac:dyDescent="0.2">
      <c r="B185" t="s">
        <v>35</v>
      </c>
      <c r="F185" t="s">
        <v>35</v>
      </c>
    </row>
    <row r="186" spans="1:12" x14ac:dyDescent="0.2">
      <c r="B186" t="s">
        <v>18</v>
      </c>
      <c r="L186" s="6"/>
    </row>
    <row r="187" spans="1:12" x14ac:dyDescent="0.2">
      <c r="B187" t="s">
        <v>21</v>
      </c>
      <c r="L187" s="6"/>
    </row>
    <row r="188" spans="1:12" x14ac:dyDescent="0.2">
      <c r="L188" s="6"/>
    </row>
    <row r="189" spans="1:12" x14ac:dyDescent="0.2">
      <c r="A189" s="65"/>
      <c r="L189" s="6"/>
    </row>
    <row r="190" spans="1:12" x14ac:dyDescent="0.2">
      <c r="L190" s="6"/>
    </row>
    <row r="191" spans="1:12" x14ac:dyDescent="0.2">
      <c r="L191" s="6"/>
    </row>
    <row r="194" spans="1:11" ht="15.75" x14ac:dyDescent="0.25">
      <c r="B194" s="8"/>
      <c r="F194" s="8"/>
    </row>
    <row r="195" spans="1:11" ht="15.75" x14ac:dyDescent="0.25">
      <c r="B195" s="8"/>
      <c r="F195" s="8"/>
    </row>
    <row r="196" spans="1:1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534807-8D2E-41A4-A0DA-05BF70B4F466}"/>
</file>

<file path=customXml/itemProps2.xml><?xml version="1.0" encoding="utf-8"?>
<ds:datastoreItem xmlns:ds="http://schemas.openxmlformats.org/officeDocument/2006/customXml" ds:itemID="{AFA8F678-BEFB-4C75-A90C-C2CAD020669D}"/>
</file>

<file path=customXml/itemProps3.xml><?xml version="1.0" encoding="utf-8"?>
<ds:datastoreItem xmlns:ds="http://schemas.openxmlformats.org/officeDocument/2006/customXml" ds:itemID="{5896F388-B868-4BB1-A457-FD1525BF7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2021-01-28T19:02:14Z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