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0" i="2" l="1"/>
  <c r="F140" i="2"/>
  <c r="F135" i="2"/>
  <c r="F134" i="2" l="1"/>
  <c r="F133" i="2" l="1"/>
  <c r="F132" i="2" l="1"/>
  <c r="F131" i="2" l="1"/>
  <c r="F130" i="2" l="1"/>
  <c r="F129" i="2" l="1"/>
  <c r="F128" i="2" l="1"/>
  <c r="F127" i="2" l="1"/>
  <c r="F126" i="2" l="1"/>
  <c r="C127" i="2"/>
  <c r="K127" i="2"/>
  <c r="E127" i="2"/>
  <c r="G127" i="2"/>
  <c r="C128" i="2"/>
  <c r="G128" i="2"/>
  <c r="C129" i="2"/>
  <c r="G129" i="2"/>
  <c r="C130" i="2"/>
  <c r="G130" i="2"/>
  <c r="C131" i="2"/>
  <c r="G131" i="2"/>
  <c r="C132" i="2"/>
  <c r="G132" i="2"/>
  <c r="C133" i="2"/>
  <c r="G133" i="2"/>
  <c r="C134" i="2"/>
  <c r="G134" i="2"/>
  <c r="G136" i="2"/>
  <c r="G135" i="2"/>
  <c r="B136" i="2"/>
  <c r="F136" i="2"/>
  <c r="B137" i="2"/>
  <c r="F137" i="2"/>
  <c r="C126" i="2"/>
  <c r="G126" i="2"/>
  <c r="K126" i="2"/>
  <c r="V94" i="2"/>
  <c r="V98" i="2"/>
  <c r="V97" i="2"/>
  <c r="V96" i="2"/>
  <c r="U94" i="2"/>
  <c r="U98" i="2"/>
  <c r="U97" i="2"/>
  <c r="U96" i="2"/>
  <c r="R97" i="2"/>
  <c r="R96" i="2"/>
  <c r="O97" i="2"/>
  <c r="O96" i="2"/>
  <c r="R94" i="2"/>
  <c r="O94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C113" i="2"/>
  <c r="G113" i="2"/>
  <c r="E126" i="2"/>
  <c r="G119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G78" i="2"/>
  <c r="K78" i="2"/>
  <c r="E79" i="2"/>
  <c r="F79" i="2"/>
  <c r="G79" i="2"/>
  <c r="K79" i="2"/>
  <c r="E80" i="2"/>
  <c r="F80" i="2"/>
  <c r="G80" i="2"/>
  <c r="K80" i="2"/>
  <c r="E81" i="2"/>
  <c r="F81" i="2"/>
  <c r="G81" i="2"/>
  <c r="K81" i="2"/>
  <c r="E82" i="2"/>
  <c r="F82" i="2"/>
  <c r="G82" i="2"/>
  <c r="K82" i="2"/>
  <c r="E83" i="2"/>
  <c r="F83" i="2"/>
  <c r="G83" i="2"/>
  <c r="K83" i="2"/>
  <c r="E84" i="2"/>
  <c r="F84" i="2"/>
  <c r="G84" i="2"/>
  <c r="K84" i="2"/>
  <c r="E85" i="2"/>
  <c r="F85" i="2"/>
  <c r="G85" i="2"/>
  <c r="K85" i="2"/>
  <c r="E86" i="2"/>
  <c r="F86" i="2"/>
  <c r="G86" i="2"/>
  <c r="K86" i="2"/>
  <c r="E87" i="2"/>
  <c r="F87" i="2"/>
  <c r="G87" i="2"/>
  <c r="K87" i="2"/>
  <c r="E88" i="2"/>
  <c r="F88" i="2"/>
  <c r="G88" i="2"/>
  <c r="K88" i="2"/>
  <c r="E89" i="2"/>
  <c r="F89" i="2"/>
  <c r="G89" i="2"/>
  <c r="K89" i="2"/>
  <c r="V91" i="2"/>
  <c r="E90" i="2"/>
  <c r="F90" i="2"/>
  <c r="G90" i="2"/>
  <c r="K90" i="2"/>
  <c r="E91" i="2"/>
  <c r="F91" i="2"/>
  <c r="G91" i="2"/>
  <c r="K91" i="2"/>
  <c r="E92" i="2"/>
  <c r="F92" i="2"/>
  <c r="G92" i="2"/>
  <c r="K92" i="2"/>
  <c r="E93" i="2"/>
  <c r="F93" i="2"/>
  <c r="G93" i="2"/>
  <c r="K93" i="2"/>
  <c r="E94" i="2"/>
  <c r="F94" i="2"/>
  <c r="G94" i="2"/>
  <c r="K94" i="2"/>
  <c r="E95" i="2"/>
  <c r="F95" i="2"/>
  <c r="G95" i="2"/>
  <c r="K95" i="2"/>
  <c r="E96" i="2"/>
  <c r="F96" i="2"/>
  <c r="G96" i="2"/>
  <c r="K96" i="2"/>
  <c r="E97" i="2"/>
  <c r="F97" i="2"/>
  <c r="G97" i="2"/>
  <c r="K97" i="2"/>
  <c r="E98" i="2"/>
  <c r="F98" i="2"/>
  <c r="G98" i="2"/>
  <c r="K98" i="2"/>
  <c r="E99" i="2"/>
  <c r="F99" i="2"/>
  <c r="G99" i="2"/>
  <c r="K99" i="2"/>
  <c r="E100" i="2"/>
  <c r="F100" i="2"/>
  <c r="G100" i="2"/>
  <c r="K100" i="2"/>
  <c r="E101" i="2"/>
  <c r="F101" i="2"/>
  <c r="G101" i="2"/>
  <c r="K101" i="2"/>
  <c r="V92" i="2"/>
  <c r="G102" i="2"/>
  <c r="K102" i="2"/>
  <c r="G103" i="2"/>
  <c r="K103" i="2"/>
  <c r="G104" i="2"/>
  <c r="K104" i="2"/>
  <c r="G105" i="2"/>
  <c r="K105" i="2"/>
  <c r="G106" i="2"/>
  <c r="K106" i="2"/>
  <c r="G107" i="2"/>
  <c r="K107" i="2"/>
  <c r="G108" i="2"/>
  <c r="K108" i="2"/>
  <c r="G109" i="2"/>
  <c r="K109" i="2"/>
  <c r="G110" i="2"/>
  <c r="K110" i="2"/>
  <c r="G111" i="2"/>
  <c r="K111" i="2"/>
  <c r="G112" i="2"/>
  <c r="K112" i="2"/>
  <c r="K113" i="2"/>
  <c r="V93" i="2"/>
  <c r="U91" i="2"/>
  <c r="U92" i="2"/>
  <c r="U93" i="2"/>
  <c r="R93" i="2"/>
  <c r="O93" i="2"/>
  <c r="C101" i="2"/>
  <c r="E42" i="2"/>
  <c r="F42" i="2"/>
  <c r="E43" i="2"/>
  <c r="F43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7" i="2"/>
  <c r="F7" i="2"/>
  <c r="G18" i="2"/>
  <c r="H18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G41" i="2"/>
  <c r="K41" i="2"/>
  <c r="G76" i="2"/>
  <c r="K76" i="2"/>
  <c r="G75" i="2"/>
  <c r="K75" i="2"/>
  <c r="G77" i="2"/>
  <c r="K77" i="2"/>
  <c r="G66" i="2"/>
  <c r="K66" i="2"/>
  <c r="G71" i="2"/>
  <c r="K71" i="2"/>
  <c r="G69" i="2"/>
  <c r="K69" i="2"/>
  <c r="G67" i="2"/>
  <c r="K67" i="2"/>
  <c r="G72" i="2"/>
  <c r="K72" i="2"/>
  <c r="G70" i="2"/>
  <c r="K70" i="2"/>
  <c r="G68" i="2"/>
  <c r="K68" i="2"/>
  <c r="G74" i="2"/>
  <c r="K74" i="2"/>
  <c r="G73" i="2"/>
  <c r="K73" i="2"/>
  <c r="G37" i="2"/>
  <c r="K37" i="2"/>
  <c r="G33" i="2"/>
  <c r="K33" i="2"/>
  <c r="G49" i="2"/>
  <c r="K49" i="2"/>
  <c r="G25" i="2"/>
  <c r="G42" i="2"/>
  <c r="K42" i="2"/>
  <c r="G38" i="2"/>
  <c r="K38" i="2"/>
  <c r="G34" i="2"/>
  <c r="G30" i="2"/>
  <c r="G26" i="2"/>
  <c r="G22" i="2"/>
  <c r="G50" i="2"/>
  <c r="K50" i="2"/>
  <c r="G46" i="2"/>
  <c r="K46" i="2"/>
  <c r="G53" i="2"/>
  <c r="K53" i="2"/>
  <c r="G24" i="2"/>
  <c r="G52" i="2"/>
  <c r="K52" i="2"/>
  <c r="G44" i="2"/>
  <c r="K44" i="2"/>
  <c r="K18" i="2"/>
  <c r="G29" i="2"/>
  <c r="G21" i="2"/>
  <c r="G45" i="2"/>
  <c r="K45" i="2"/>
  <c r="J18" i="2"/>
  <c r="G19" i="2"/>
  <c r="G40" i="2"/>
  <c r="K40" i="2"/>
  <c r="G36" i="2"/>
  <c r="G32" i="2"/>
  <c r="G28" i="2"/>
  <c r="G20" i="2"/>
  <c r="G48" i="2"/>
  <c r="K48" i="2"/>
  <c r="I18" i="2"/>
  <c r="G43" i="2"/>
  <c r="K43" i="2"/>
  <c r="G39" i="2"/>
  <c r="K39" i="2"/>
  <c r="G35" i="2"/>
  <c r="G31" i="2"/>
  <c r="G27" i="2"/>
  <c r="G23" i="2"/>
  <c r="G51" i="2"/>
  <c r="K51" i="2"/>
  <c r="G47" i="2"/>
  <c r="K47" i="2"/>
  <c r="H37" i="2"/>
  <c r="H33" i="2"/>
  <c r="H35" i="2"/>
  <c r="J35" i="2"/>
  <c r="K35" i="2"/>
  <c r="I35" i="2"/>
  <c r="H36" i="2"/>
  <c r="J36" i="2"/>
  <c r="K36" i="2"/>
  <c r="I36" i="2"/>
  <c r="I23" i="2"/>
  <c r="K23" i="2"/>
  <c r="J23" i="2"/>
  <c r="H23" i="2"/>
  <c r="K20" i="2"/>
  <c r="H20" i="2"/>
  <c r="J20" i="2"/>
  <c r="I20" i="2"/>
  <c r="I34" i="2"/>
  <c r="H34" i="2"/>
  <c r="J34" i="2"/>
  <c r="K34" i="2"/>
  <c r="I27" i="2"/>
  <c r="K27" i="2"/>
  <c r="J27" i="2"/>
  <c r="H27" i="2"/>
  <c r="H28" i="2"/>
  <c r="J28" i="2"/>
  <c r="K28" i="2"/>
  <c r="I28" i="2"/>
  <c r="H19" i="2"/>
  <c r="K19" i="2"/>
  <c r="J19" i="2"/>
  <c r="I19" i="2"/>
  <c r="I22" i="2"/>
  <c r="H22" i="2"/>
  <c r="K22" i="2"/>
  <c r="J22" i="2"/>
  <c r="K31" i="2"/>
  <c r="J31" i="2"/>
  <c r="I31" i="2"/>
  <c r="H31" i="2"/>
  <c r="H32" i="2"/>
  <c r="I32" i="2"/>
  <c r="K32" i="2"/>
  <c r="J32" i="2"/>
  <c r="H21" i="2"/>
  <c r="K21" i="2"/>
  <c r="I21" i="2"/>
  <c r="J21" i="2"/>
  <c r="K24" i="2"/>
  <c r="H24" i="2"/>
  <c r="I24" i="2"/>
  <c r="J24" i="2"/>
  <c r="J37" i="2"/>
  <c r="I33" i="2"/>
  <c r="I26" i="2"/>
  <c r="H26" i="2"/>
  <c r="K26" i="2"/>
  <c r="J26" i="2"/>
  <c r="I29" i="2"/>
  <c r="H29" i="2"/>
  <c r="K29" i="2"/>
  <c r="J29" i="2"/>
  <c r="I37" i="2"/>
  <c r="J33" i="2"/>
  <c r="J30" i="2"/>
  <c r="I30" i="2"/>
  <c r="K30" i="2"/>
  <c r="H30" i="2"/>
  <c r="I25" i="2"/>
  <c r="K25" i="2"/>
  <c r="J25" i="2"/>
  <c r="H2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115" i="2"/>
  <c r="K115" i="2"/>
  <c r="G114" i="2"/>
  <c r="K114" i="2"/>
  <c r="G116" i="2"/>
  <c r="G120" i="2"/>
  <c r="G124" i="2"/>
  <c r="G118" i="2"/>
  <c r="G121" i="2"/>
  <c r="G125" i="2"/>
  <c r="G117" i="2"/>
  <c r="G122" i="2"/>
  <c r="G123" i="2"/>
  <c r="K116" i="2"/>
  <c r="K117" i="2"/>
  <c r="K118" i="2"/>
  <c r="K119" i="2"/>
  <c r="K120" i="2"/>
  <c r="K121" i="2"/>
  <c r="K122" i="2"/>
  <c r="K123" i="2"/>
  <c r="K124" i="2"/>
  <c r="K125" i="2"/>
  <c r="G137" i="2" l="1"/>
  <c r="C136" i="2"/>
  <c r="C137" i="2"/>
  <c r="C135" i="2"/>
  <c r="K128" i="2"/>
  <c r="E129" i="2"/>
  <c r="K129" i="2"/>
  <c r="E128" i="2"/>
  <c r="E130" i="2" l="1"/>
  <c r="K130" i="2"/>
  <c r="K131" i="2" l="1"/>
  <c r="E131" i="2"/>
  <c r="K132" i="2" l="1"/>
  <c r="E132" i="2"/>
  <c r="E133" i="2" l="1"/>
  <c r="K133" i="2"/>
  <c r="K134" i="2" l="1"/>
  <c r="E134" i="2"/>
  <c r="K135" i="2" l="1"/>
  <c r="D136" i="2"/>
  <c r="E135" i="2"/>
  <c r="D137" i="2" l="1"/>
  <c r="K136" i="2"/>
  <c r="E136" i="2"/>
  <c r="E137" i="2" l="1"/>
  <c r="K13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<sst xmlns="http://schemas.openxmlformats.org/spreadsheetml/2006/main" count="87" uniqueCount="52">
  <si>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</si>
  <si>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</si>
  <si>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</si>
  <si>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</si>
  <si>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</si>
  <si>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</si>
  <si>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</si>
  <si>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</si>
  <si>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</si>
  <si>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</si>
  <si>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</si>
  <si>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</si>
  <si>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</si>
  <si>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</si>
  <si>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</si>
  <si>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</si>
  <si>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</si>
  <si>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</si>
  <si>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</si>
  <si>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</si>
  <si>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</si>
  <si>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</si>
  <si>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</si>
  <si>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</si>
  <si>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</si>
  <si>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</si>
  <si>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</si>
  <si>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</si>
  <si>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</si>
  <si>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</si>
  <si>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</si>
  <si>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</si>
  <si>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</si>
  <si>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</si>
  <si>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</si>
  <si>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</si>
  <si>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</si>
  <si>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</si>
  <si>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</si>
  <si>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</si>
  <si>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</si>
  <si>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</si>
  <si>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</si>
  <si>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</si>
  <si>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</si>
  <si>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</si>
  <si>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</si>
  <si>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</si>
  <si>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</si>
  <si>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2017 (18 YEARS)</t>
  </si>
  <si>
    <t>Choose a growth factor for Jan to Dec 2018.</t>
  </si>
  <si>
    <t>2018 YTD growth rate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</si>
</sst>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83616"/>
        <c:axId val="175294144"/>
      </c:lineChart>
      <c:catAx>
        <c:axId val="337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8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46496"/>
        <c:axId val="175295872"/>
      </c:lineChart>
      <c:catAx>
        <c:axId val="3639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94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47008"/>
        <c:axId val="175297600"/>
      </c:lineChart>
      <c:catAx>
        <c:axId val="3639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947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data!$B$90:$B$101</c:f>
              <c:numCache>
                <c:formatCode>#,##0</c:formatCode>
                <c:ptCount val="12"/>
                <c:pt idx="0">
                  <c:v>2012.5409999999999</c:v>
                </c:pt>
                <c:pt idx="1">
                  <c:v>1876.319</c:v>
                </c:pt>
                <c:pt idx="2">
                  <c:v>2033.6389999999999</c:v>
                </c:pt>
                <c:pt idx="3">
                  <c:v>2190.038</c:v>
                </c:pt>
                <c:pt idx="4">
                  <c:v>2122.1799999999998</c:v>
                </c:pt>
                <c:pt idx="5">
                  <c:v>2212.4450000000002</c:v>
                </c:pt>
                <c:pt idx="6">
                  <c:v>2396.2339999999999</c:v>
                </c:pt>
                <c:pt idx="7">
                  <c:v>2507.0210000000002</c:v>
                </c:pt>
                <c:pt idx="8">
                  <c:v>2542.0909999999999</c:v>
                </c:pt>
                <c:pt idx="9">
                  <c:v>2633.6210000000001</c:v>
                </c:pt>
                <c:pt idx="10">
                  <c:v>2103.1550000000002</c:v>
                </c:pt>
                <c:pt idx="11">
                  <c:v>2268.6669999999999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1546.5817420168423</c:v>
                </c:pt>
                <c:pt idx="11">
                  <c:v>1474.6797604057585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49568"/>
        <c:axId val="175299328"/>
      </c:lineChart>
      <c:catAx>
        <c:axId val="3639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529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932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94956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data!$F$90:$F$101</c:f>
              <c:numCache>
                <c:formatCode>#,##0_);\(#,##0\)</c:formatCode>
                <c:ptCount val="12"/>
                <c:pt idx="0">
                  <c:v>1840.2866666666657</c:v>
                </c:pt>
                <c:pt idx="1">
                  <c:v>1689.4373333333319</c:v>
                </c:pt>
                <c:pt idx="2">
                  <c:v>1984.2473333333353</c:v>
                </c:pt>
                <c:pt idx="3">
                  <c:v>2228.6453333333334</c:v>
                </c:pt>
                <c:pt idx="4">
                  <c:v>2137.7223333333327</c:v>
                </c:pt>
                <c:pt idx="5">
                  <c:v>2243.7890000000011</c:v>
                </c:pt>
                <c:pt idx="6">
                  <c:v>2399.1359999999981</c:v>
                </c:pt>
                <c:pt idx="7">
                  <c:v>2398.7066666666647</c:v>
                </c:pt>
                <c:pt idx="8">
                  <c:v>2201.3363333333341</c:v>
                </c:pt>
                <c:pt idx="9">
                  <c:v>2044.472999999999</c:v>
                </c:pt>
                <c:pt idx="10">
                  <c:v>1505.7453333333374</c:v>
                </c:pt>
                <c:pt idx="11">
                  <c:v>1689.496999999998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 formatCode="#,##0">
                  <c:v>1542.9917533345913</c:v>
                </c:pt>
                <c:pt idx="11" formatCode="#,##0">
                  <c:v>1510.2749130310615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96864"/>
        <c:axId val="217513984"/>
      </c:lineChart>
      <c:catAx>
        <c:axId val="3641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751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51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419686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161</xdr:row>
      <xdr:rowOff>0</xdr:rowOff>
    </xdr:from>
    <xdr:to>
      <xdr:col>5</xdr:col>
      <xdr:colOff>419100</xdr:colOff>
      <xdr:row>161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161</xdr:row>
      <xdr:rowOff>0</xdr:rowOff>
    </xdr:from>
    <xdr:to>
      <xdr:col>8</xdr:col>
      <xdr:colOff>469900</xdr:colOff>
      <xdr:row>161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150</xdr:row>
      <xdr:rowOff>0</xdr:rowOff>
    </xdr:from>
    <xdr:to>
      <xdr:col>12</xdr:col>
      <xdr:colOff>482600</xdr:colOff>
      <xdr:row>150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152</xdr:row>
      <xdr:rowOff>0</xdr:rowOff>
    </xdr:from>
    <xdr:to>
      <xdr:col>6</xdr:col>
      <xdr:colOff>177800</xdr:colOff>
      <xdr:row>173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152</xdr:row>
      <xdr:rowOff>8659</xdr:rowOff>
    </xdr:from>
    <xdr:to>
      <xdr:col>20</xdr:col>
      <xdr:colOff>254000</xdr:colOff>
      <xdr:row>173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65"/>
  <sheetViews>
    <sheetView tabSelected="1" zoomScaleNormal="100" zoomScalePageLayoutView="110" workbookViewId="0">
      <pane ySplit="5" topLeftCell="A129" activePane="bottomLeft" state="frozen"/>
      <selection pane="bottomLeft" activeCell="F143" sqref="F14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8.0039036630043608E-2</v>
      </c>
      <c r="Z73" s="26">
        <v>6.8410348365201559E-2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7.5112909695316171E-2</v>
      </c>
      <c r="Z74" s="26">
        <v>6.7964352377328299E-2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8.3747363428889221E-2</v>
      </c>
      <c r="Z75" s="26">
        <v>8.4434892810521273E-2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8.025446675841949E-2</v>
      </c>
      <c r="Z76" s="26">
        <v>9.0405718338089899E-2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8.2960485198992004E-2</v>
      </c>
      <c r="Z77" s="26">
        <v>9.3824925352740313E-2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8.6286964056628002E-2</v>
      </c>
      <c r="Z78" s="26">
        <v>9.8617402665793163E-2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8.3250356350239668E-2</v>
      </c>
      <c r="Z79" s="26">
        <v>9.2572498009056509E-2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9.3251394330206086E-2</v>
      </c>
      <c r="Z80" s="26">
        <v>9.9313113450991322E-2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8.8168924363286508E-2</v>
      </c>
      <c r="Z81" s="26">
        <v>8.790648448361639E-2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9.1808777114488482E-2</v>
      </c>
      <c r="Z82" s="26">
        <v>8.2105036433747391E-2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7.9405477202328628E-2</v>
      </c>
      <c r="Z83" s="26">
        <v>6.7942928117426943E-2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35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7.5713844871162131E-2</v>
      </c>
      <c r="Z84" s="26">
        <v>6.6502299595486911E-2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4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4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45" t="s">
        <v>39</v>
      </c>
      <c r="N96" s="46"/>
      <c r="O96" s="47">
        <f>MIN(O65:O94)</f>
        <v>-0.24491489929975141</v>
      </c>
      <c r="P96" s="46"/>
      <c r="Q96" s="46"/>
      <c r="R96" s="47">
        <f>MIN(R65:R94)</f>
        <v>-0.13917411362916188</v>
      </c>
      <c r="S96" s="50"/>
      <c r="U96" s="37">
        <f>MEDIAN(U64:U94)</f>
        <v>0.68202283641587824</v>
      </c>
      <c r="V96" s="37">
        <f>MEDIAN(V64:V94)</f>
        <v>0.82</v>
      </c>
      <c r="W96" s="57" t="s">
        <v>44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8" t="s">
        <v>40</v>
      </c>
      <c r="N97" s="39"/>
      <c r="O97" s="49">
        <f>MAX(O65:O94)</f>
        <v>0.32667126119917289</v>
      </c>
      <c r="P97" s="39"/>
      <c r="Q97" s="39"/>
      <c r="R97" s="49">
        <f>MAX(R65:R94)</f>
        <v>0.13805809807056191</v>
      </c>
      <c r="S97" s="51"/>
      <c r="U97" s="37">
        <f>AVERAGE(U64:U94)</f>
        <v>0.66566276405890135</v>
      </c>
      <c r="V97" s="37">
        <f>AVERAGE(V64:V94)</f>
        <v>0.80450620708397957</v>
      </c>
      <c r="W97" s="57" t="s">
        <v>45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U98">
        <f>STDEV(U64:U94)</f>
        <v>0.10858884555691155</v>
      </c>
      <c r="V98">
        <f>STDEV(V64:V94)</f>
        <v>0.11711358579814957</v>
      </c>
      <c r="W98" s="57" t="s">
        <v>46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37" si="43">SUM(B116:B127)</f>
        <v>19498.923999999999</v>
      </c>
      <c r="D127" s="10">
        <v>17601.07533333333</v>
      </c>
      <c r="E127" s="13">
        <f t="shared" ref="E127:E137" si="44">D127-D126</f>
        <v>-428.00966666667227</v>
      </c>
      <c r="F127" s="9">
        <f t="shared" si="26"/>
        <v>1834.5656666666723</v>
      </c>
      <c r="G127" s="12">
        <f t="shared" ref="G127:G137" si="45">SUM(F116:F127)</f>
        <v>24306.108000000004</v>
      </c>
      <c r="H127" s="57"/>
      <c r="I127" s="57"/>
      <c r="J127" s="57"/>
      <c r="K127" s="54">
        <f t="shared" ref="K127:K137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2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2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2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2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2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2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2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2" x14ac:dyDescent="0.2">
      <c r="A136" s="1">
        <v>41944</v>
      </c>
      <c r="B136" s="10">
        <f t="shared" ref="B135:B137" si="47">C$125*(1+B$142)*Y83</f>
        <v>1546.5817420168423</v>
      </c>
      <c r="C136" s="12">
        <f t="shared" si="43"/>
        <v>17673.790742016841</v>
      </c>
      <c r="D136" s="10">
        <f t="shared" ref="D135:D137" si="48">D135+B136-F136</f>
        <v>14537.533322015586</v>
      </c>
      <c r="E136" s="13">
        <f t="shared" si="44"/>
        <v>3.5899886822517146</v>
      </c>
      <c r="F136" s="10">
        <f t="shared" ref="F135:F137" si="49">G$125*(1+F$142)*Z83</f>
        <v>1542.9917533345913</v>
      </c>
      <c r="G136" s="12">
        <f t="shared" si="45"/>
        <v>21735.387086667921</v>
      </c>
      <c r="H136" s="57"/>
      <c r="I136" s="57"/>
      <c r="J136" s="57"/>
      <c r="K136" s="54">
        <f t="shared" si="46"/>
        <v>0.66884170334986293</v>
      </c>
    </row>
    <row r="137" spans="1:12" x14ac:dyDescent="0.2">
      <c r="A137" s="1">
        <v>41974</v>
      </c>
      <c r="B137" s="10">
        <f t="shared" si="47"/>
        <v>1474.6797604057585</v>
      </c>
      <c r="C137" s="12">
        <f t="shared" si="43"/>
        <v>17886.5685024226</v>
      </c>
      <c r="D137" s="10">
        <f t="shared" si="48"/>
        <v>14501.938169390283</v>
      </c>
      <c r="E137" s="13">
        <f t="shared" si="44"/>
        <v>-35.595152625302944</v>
      </c>
      <c r="F137" s="10">
        <f t="shared" si="49"/>
        <v>1510.2749130310615</v>
      </c>
      <c r="G137" s="12">
        <f t="shared" si="45"/>
        <v>21712.449999698987</v>
      </c>
      <c r="H137" s="57"/>
      <c r="I137" s="57"/>
      <c r="J137" s="57"/>
      <c r="K137" s="54">
        <f t="shared" si="46"/>
        <v>0.66790888037007945</v>
      </c>
    </row>
    <row r="138" spans="1:12" x14ac:dyDescent="0.2">
      <c r="A138" s="1"/>
      <c r="B138" s="10"/>
      <c r="C138" s="12"/>
      <c r="D138" s="10"/>
      <c r="E138" s="13"/>
      <c r="F138" s="10"/>
      <c r="G138" s="12"/>
      <c r="H138" s="57"/>
      <c r="I138" s="57"/>
      <c r="J138" s="57"/>
      <c r="K138" s="54"/>
    </row>
    <row r="139" spans="1:12" x14ac:dyDescent="0.2">
      <c r="A139" s="1"/>
      <c r="C139" s="19"/>
      <c r="G139" s="33"/>
    </row>
    <row r="140" spans="1:12" ht="28.5" customHeight="1" x14ac:dyDescent="0.2">
      <c r="A140" s="61" t="s">
        <v>51</v>
      </c>
      <c r="B140" s="64">
        <f>SUM(B126:B135)/SUM(B114:B123)-1</f>
        <v>-0.16717983165782979</v>
      </c>
      <c r="C140" s="62"/>
      <c r="D140" s="63"/>
      <c r="E140" s="63"/>
      <c r="F140" s="64">
        <f>SUM(F126:F135)/SUM(F114:F123)-1</f>
        <v>-7.5060842031206998E-2</v>
      </c>
      <c r="G140" s="33"/>
      <c r="K140" s="33"/>
      <c r="L140" s="59"/>
    </row>
    <row r="141" spans="1:12" ht="15.75" x14ac:dyDescent="0.25">
      <c r="A141" s="17"/>
      <c r="B141" s="8"/>
      <c r="E141" s="17"/>
      <c r="F141" s="8"/>
      <c r="G141" s="55"/>
    </row>
    <row r="142" spans="1:12" ht="15.75" x14ac:dyDescent="0.25">
      <c r="A142" s="17">
        <v>2018</v>
      </c>
      <c r="B142" s="60">
        <v>-0.05</v>
      </c>
      <c r="E142" s="17">
        <v>2018</v>
      </c>
      <c r="F142" s="60">
        <v>-0.03</v>
      </c>
    </row>
    <row r="144" spans="1:12" ht="15.75" x14ac:dyDescent="0.25">
      <c r="B144" s="38" t="s">
        <v>15</v>
      </c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2" ht="15.75" x14ac:dyDescent="0.25">
      <c r="B145" s="7" t="s">
        <v>16</v>
      </c>
      <c r="F145" s="7" t="s">
        <v>17</v>
      </c>
    </row>
    <row r="146" spans="1:12" x14ac:dyDescent="0.2">
      <c r="B146" s="53" t="s">
        <v>43</v>
      </c>
      <c r="C146" s="53"/>
      <c r="D146" s="53"/>
      <c r="E146" s="53"/>
      <c r="F146" s="53" t="s">
        <v>43</v>
      </c>
    </row>
    <row r="147" spans="1:12" x14ac:dyDescent="0.2">
      <c r="B147" s="57" t="s">
        <v>50</v>
      </c>
      <c r="F147" s="57" t="s">
        <v>50</v>
      </c>
    </row>
    <row r="148" spans="1:12" x14ac:dyDescent="0.2">
      <c r="B148" t="s">
        <v>35</v>
      </c>
      <c r="F148" t="s">
        <v>35</v>
      </c>
      <c r="L148" s="6"/>
    </row>
    <row r="149" spans="1:12" x14ac:dyDescent="0.2">
      <c r="B149" t="s">
        <v>18</v>
      </c>
      <c r="L149" s="6"/>
    </row>
    <row r="150" spans="1:12" x14ac:dyDescent="0.2">
      <c r="B150" t="s">
        <v>21</v>
      </c>
      <c r="L150" s="6"/>
    </row>
    <row r="151" spans="1:12" x14ac:dyDescent="0.2">
      <c r="L151" s="6"/>
    </row>
    <row r="152" spans="1:12" x14ac:dyDescent="0.2">
      <c r="A152" s="65"/>
      <c r="L152" s="6"/>
    </row>
    <row r="153" spans="1:12" x14ac:dyDescent="0.2">
      <c r="L153" s="6"/>
    </row>
    <row r="157" spans="1:12" ht="15.75" x14ac:dyDescent="0.25">
      <c r="B157" s="8"/>
      <c r="F157" s="8"/>
    </row>
    <row r="158" spans="1:12" ht="15.75" x14ac:dyDescent="0.25">
      <c r="B158" s="8"/>
      <c r="F158" s="8"/>
    </row>
    <row r="159" spans="1:12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2018-11-29T03:20:30Z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