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drawings/drawing5.xml" ContentType="application/vnd.openxmlformats-officedocument.drawing+xml"/>
  <Override PartName="/xl/charts/chart11.xml" ContentType="application/vnd.openxmlformats-officedocument.drawingml.chart+xml"/>
  <Override PartName="/xl/drawings/drawing6.xml" ContentType="application/vnd.openxmlformats-officedocument.drawing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4"/>
  <workbookPr date1904="1"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Volumes/Office (O)/PETR/Monthly Reports/Purchases Report/2018/"/>
    </mc:Choice>
  </mc:AlternateContent>
  <xr:revisionPtr revIDLastSave="0" documentId="8_{8129AB28-E3A0-AB4B-BFB8-6DF2BFBDBAFC}" xr6:coauthVersionLast="38" xr6:coauthVersionMax="38" xr10:uidLastSave="{00000000-0000-0000-0000-000000000000}"/>
  <bookViews>
    <workbookView xWindow="-74040" yWindow="4800" windowWidth="28800" windowHeight="15780" tabRatio="837" xr2:uid="{00000000-000D-0000-FFFF-FFFF00000000}"/>
  </bookViews>
  <sheets>
    <sheet name="report" sheetId="1" r:id="rId1"/>
    <sheet name="production" sheetId="3" r:id="rId2"/>
    <sheet name="purch" sheetId="4" r:id="rId3"/>
    <sheet name="inventory" sheetId="8" r:id="rId4"/>
    <sheet name="inv 2 sales" sheetId="9" r:id="rId5"/>
    <sheet name="Prod_Pur_Q" sheetId="10" r:id="rId6"/>
    <sheet name="Prod_Pur_A" sheetId="11" r:id="rId7"/>
    <sheet name="data" sheetId="2" r:id="rId8"/>
  </sheets>
  <definedNames>
    <definedName name="_xlnm.Print_Area" localSheetId="7">data!$B$199:$Q$405</definedName>
    <definedName name="_xlnm.Print_Area" localSheetId="0">report!$A$1:$D$208</definedName>
    <definedName name="_xlnm.Print_Titles" localSheetId="7">data!$1:$6</definedName>
    <definedName name="_xlnm.Print_Titles" localSheetId="0">report!$2:$8</definedName>
  </definedNames>
  <calcPr calcId="179021"/>
  <customWorkbookViews>
    <customWorkbookView name="Fred Norrell - Personal View" guid="{2112D1A0-B92C-11D7-B733-CC59FD177F2D}" mergeInterval="0" personalView="1" maximized="1" windowWidth="796" windowHeight="412" tabRatio="837" activeSheetId="1"/>
  </customWorkbookView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4" i="10" l="1"/>
  <c r="C405" i="2"/>
  <c r="C395" i="2"/>
  <c r="C393" i="2"/>
  <c r="C391" i="2"/>
  <c r="H387" i="2"/>
  <c r="R387" i="2"/>
  <c r="D387" i="2"/>
  <c r="C64" i="10" s="1"/>
  <c r="F387" i="2"/>
  <c r="A387" i="2"/>
  <c r="H393" i="2" l="1"/>
  <c r="I387" i="2"/>
  <c r="J387" i="2" s="1"/>
  <c r="H386" i="2"/>
  <c r="R386" i="2"/>
  <c r="D386" i="2"/>
  <c r="F386" i="2"/>
  <c r="F393" i="2" s="1"/>
  <c r="A386" i="2"/>
  <c r="K386" i="2" s="1"/>
  <c r="H385" i="2" l="1"/>
  <c r="R385" i="2"/>
  <c r="F385" i="2"/>
  <c r="A385" i="2"/>
  <c r="K385" i="2" s="1"/>
  <c r="I386" i="2" l="1"/>
  <c r="J386" i="2" s="1"/>
  <c r="D385" i="2"/>
  <c r="J393" i="2" l="1"/>
  <c r="B63" i="10"/>
  <c r="H384" i="2"/>
  <c r="R384" i="2"/>
  <c r="F384" i="2"/>
  <c r="A384" i="2"/>
  <c r="D384" i="2" s="1"/>
  <c r="D393" i="2" l="1"/>
  <c r="C63" i="10"/>
  <c r="C67" i="10" s="1"/>
  <c r="I385" i="2"/>
  <c r="J385" i="2" s="1"/>
  <c r="K387" i="2" l="1"/>
  <c r="H383" i="2"/>
  <c r="K383" i="2"/>
  <c r="R383" i="2"/>
  <c r="D383" i="2"/>
  <c r="F383" i="2"/>
  <c r="A383" i="2"/>
  <c r="I384" i="2" l="1"/>
  <c r="J384" i="2" s="1"/>
  <c r="E64" i="10"/>
  <c r="H382" i="2" l="1"/>
  <c r="R382" i="2"/>
  <c r="D382" i="2"/>
  <c r="F382" i="2"/>
  <c r="A382" i="2"/>
  <c r="K382" i="2" s="1"/>
  <c r="I383" i="2" l="1"/>
  <c r="J383" i="2" s="1"/>
  <c r="S383" i="2" l="1"/>
  <c r="B62" i="10" l="1"/>
  <c r="H381" i="2"/>
  <c r="R381" i="2"/>
  <c r="D381" i="2"/>
  <c r="C62" i="10" s="1"/>
  <c r="F381" i="2"/>
  <c r="A381" i="2"/>
  <c r="I382" i="2" l="1"/>
  <c r="J382" i="2" s="1"/>
  <c r="K384" i="2" l="1"/>
  <c r="S382" i="2"/>
  <c r="H380" i="2"/>
  <c r="I381" i="2" s="1"/>
  <c r="J381" i="2" s="1"/>
  <c r="R380" i="2"/>
  <c r="D380" i="2"/>
  <c r="F380" i="2"/>
  <c r="A380" i="2"/>
  <c r="K380" i="2" s="1"/>
  <c r="S381" i="2" l="1"/>
  <c r="E63" i="10"/>
  <c r="E67" i="10" s="1"/>
  <c r="K393" i="2"/>
  <c r="E379" i="2"/>
  <c r="E380" i="2" s="1"/>
  <c r="E381" i="2" s="1"/>
  <c r="E382" i="2" s="1"/>
  <c r="E383" i="2" s="1"/>
  <c r="E384" i="2" s="1"/>
  <c r="E385" i="2" s="1"/>
  <c r="E386" i="2" s="1"/>
  <c r="E387" i="2" s="1"/>
  <c r="H379" i="2"/>
  <c r="K379" i="2"/>
  <c r="R379" i="2"/>
  <c r="D379" i="2"/>
  <c r="F379" i="2"/>
  <c r="A379" i="2"/>
  <c r="T377" i="2"/>
  <c r="C35" i="11"/>
  <c r="C61" i="10"/>
  <c r="B61" i="10"/>
  <c r="H378" i="2"/>
  <c r="R378" i="2"/>
  <c r="D378" i="2"/>
  <c r="F378" i="2"/>
  <c r="A378" i="2"/>
  <c r="H377" i="2"/>
  <c r="I377" i="2"/>
  <c r="J377" i="2" s="1"/>
  <c r="R377" i="2"/>
  <c r="D377" i="2"/>
  <c r="F377" i="2"/>
  <c r="A377" i="2"/>
  <c r="K377" i="2" s="1"/>
  <c r="H376" i="2"/>
  <c r="R376" i="2"/>
  <c r="F376" i="2"/>
  <c r="A376" i="2"/>
  <c r="B60" i="10"/>
  <c r="H375" i="2"/>
  <c r="R375" i="2"/>
  <c r="D375" i="2"/>
  <c r="F375" i="2"/>
  <c r="A375" i="2"/>
  <c r="F18" i="2"/>
  <c r="H374" i="2"/>
  <c r="R374" i="2"/>
  <c r="F374" i="2"/>
  <c r="A374" i="2"/>
  <c r="H373" i="2"/>
  <c r="R373" i="2"/>
  <c r="F373" i="2"/>
  <c r="A373" i="2"/>
  <c r="K373" i="2" s="1"/>
  <c r="D373" i="2"/>
  <c r="I374" i="2"/>
  <c r="J374" i="2"/>
  <c r="B59" i="10"/>
  <c r="H372" i="2"/>
  <c r="R372" i="2"/>
  <c r="F372" i="2"/>
  <c r="A372" i="2"/>
  <c r="D372" i="2" s="1"/>
  <c r="I373" i="2"/>
  <c r="J373" i="2"/>
  <c r="S373" i="2"/>
  <c r="C59" i="10"/>
  <c r="H371" i="2"/>
  <c r="R371" i="2"/>
  <c r="F371" i="2"/>
  <c r="A371" i="2"/>
  <c r="D371" i="2" s="1"/>
  <c r="K371" i="2"/>
  <c r="I372" i="2"/>
  <c r="J372" i="2"/>
  <c r="H370" i="2"/>
  <c r="R370" i="2"/>
  <c r="F370" i="2"/>
  <c r="A370" i="2"/>
  <c r="K370" i="2" s="1"/>
  <c r="D370" i="2"/>
  <c r="I371" i="2"/>
  <c r="J371" i="2"/>
  <c r="R368" i="2"/>
  <c r="R369" i="2"/>
  <c r="R367" i="2"/>
  <c r="B58" i="10"/>
  <c r="H369" i="2"/>
  <c r="F369" i="2"/>
  <c r="A369" i="2"/>
  <c r="D369" i="2" s="1"/>
  <c r="C58" i="10" s="1"/>
  <c r="I370" i="2"/>
  <c r="J370" i="2" s="1"/>
  <c r="B55" i="10"/>
  <c r="B56" i="10"/>
  <c r="B57" i="10"/>
  <c r="B54" i="10"/>
  <c r="K372" i="2"/>
  <c r="E59" i="10" s="1"/>
  <c r="A368" i="2"/>
  <c r="H368" i="2"/>
  <c r="F368" i="2"/>
  <c r="B7" i="11"/>
  <c r="B8" i="11"/>
  <c r="B9" i="11"/>
  <c r="B10" i="11" s="1"/>
  <c r="B11" i="11" s="1"/>
  <c r="B12" i="11" s="1"/>
  <c r="B13" i="11"/>
  <c r="B14" i="11" s="1"/>
  <c r="B15" i="11"/>
  <c r="B16" i="11" s="1"/>
  <c r="B17" i="11" s="1"/>
  <c r="B18" i="11" s="1"/>
  <c r="B19" i="11" s="1"/>
  <c r="B20" i="11" s="1"/>
  <c r="B21" i="11"/>
  <c r="B22" i="11" s="1"/>
  <c r="B23" i="11" s="1"/>
  <c r="B24" i="1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F4" i="11"/>
  <c r="C4" i="11"/>
  <c r="E19" i="2"/>
  <c r="E20" i="2" s="1"/>
  <c r="E21" i="2"/>
  <c r="E22" i="2" s="1"/>
  <c r="E23" i="2" s="1"/>
  <c r="E24" i="2" s="1"/>
  <c r="E25" i="2" s="1"/>
  <c r="E26" i="2" s="1"/>
  <c r="E27" i="2" s="1"/>
  <c r="E28" i="2" s="1"/>
  <c r="E29" i="2" s="1"/>
  <c r="E30" i="2" s="1"/>
  <c r="E31" i="2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/>
  <c r="E44" i="2" s="1"/>
  <c r="E45" i="2"/>
  <c r="E46" i="2" s="1"/>
  <c r="E47" i="2" s="1"/>
  <c r="E48" i="2" s="1"/>
  <c r="E49" i="2" s="1"/>
  <c r="E50" i="2" s="1"/>
  <c r="E51" i="2" s="1"/>
  <c r="E52" i="2" s="1"/>
  <c r="E53" i="2" s="1"/>
  <c r="E54" i="2"/>
  <c r="E55" i="2"/>
  <c r="E56" i="2" s="1"/>
  <c r="E57" i="2" s="1"/>
  <c r="E58" i="2" s="1"/>
  <c r="E59" i="2" s="1"/>
  <c r="E60" i="2" s="1"/>
  <c r="E61" i="2" s="1"/>
  <c r="E62" i="2" s="1"/>
  <c r="E63" i="2"/>
  <c r="E64" i="2" s="1"/>
  <c r="E65" i="2" s="1"/>
  <c r="E66" i="2" s="1"/>
  <c r="E67" i="2"/>
  <c r="E68" i="2" s="1"/>
  <c r="E79" i="2"/>
  <c r="E80" i="2" s="1"/>
  <c r="E81" i="2"/>
  <c r="E82" i="2" s="1"/>
  <c r="E83" i="2" s="1"/>
  <c r="E84" i="2" s="1"/>
  <c r="E85" i="2" s="1"/>
  <c r="E86" i="2" s="1"/>
  <c r="E87" i="2" s="1"/>
  <c r="E91" i="2"/>
  <c r="E92" i="2" s="1"/>
  <c r="E93" i="2" s="1"/>
  <c r="E94" i="2" s="1"/>
  <c r="E95" i="2" s="1"/>
  <c r="E96" i="2" s="1"/>
  <c r="E97" i="2" s="1"/>
  <c r="E98" i="2" s="1"/>
  <c r="E99" i="2" s="1"/>
  <c r="E100" i="2" s="1"/>
  <c r="E101" i="2" s="1"/>
  <c r="E102" i="2" s="1"/>
  <c r="E103" i="2"/>
  <c r="E104" i="2" s="1"/>
  <c r="E105" i="2" s="1"/>
  <c r="E106" i="2" s="1"/>
  <c r="E107" i="2" s="1"/>
  <c r="E108" i="2" s="1"/>
  <c r="E109" i="2" s="1"/>
  <c r="E110" i="2" s="1"/>
  <c r="E111" i="2"/>
  <c r="E112" i="2" s="1"/>
  <c r="E113" i="2" s="1"/>
  <c r="E114" i="2" s="1"/>
  <c r="E115" i="2"/>
  <c r="E116" i="2"/>
  <c r="E117" i="2"/>
  <c r="E118" i="2" s="1"/>
  <c r="E119" i="2" s="1"/>
  <c r="E120" i="2" s="1"/>
  <c r="E121" i="2" s="1"/>
  <c r="E122" i="2" s="1"/>
  <c r="E123" i="2" s="1"/>
  <c r="E124" i="2" s="1"/>
  <c r="E125" i="2" s="1"/>
  <c r="E126" i="2" s="1"/>
  <c r="E127" i="2"/>
  <c r="E128" i="2"/>
  <c r="E129" i="2"/>
  <c r="E130" i="2" s="1"/>
  <c r="E131" i="2" s="1"/>
  <c r="E132" i="2"/>
  <c r="E133" i="2" s="1"/>
  <c r="E134" i="2" s="1"/>
  <c r="E135" i="2" s="1"/>
  <c r="E136" i="2" s="1"/>
  <c r="E137" i="2" s="1"/>
  <c r="E138" i="2" s="1"/>
  <c r="E139" i="2"/>
  <c r="E140" i="2" s="1"/>
  <c r="E141" i="2" s="1"/>
  <c r="E142" i="2" s="1"/>
  <c r="E143" i="2" s="1"/>
  <c r="E144" i="2" s="1"/>
  <c r="E145" i="2" s="1"/>
  <c r="E146" i="2" s="1"/>
  <c r="E147" i="2" s="1"/>
  <c r="E148" i="2" s="1"/>
  <c r="E149" i="2" s="1"/>
  <c r="E150" i="2" s="1"/>
  <c r="E151" i="2"/>
  <c r="E152" i="2" s="1"/>
  <c r="E153" i="2"/>
  <c r="E154" i="2" s="1"/>
  <c r="E155" i="2" s="1"/>
  <c r="E156" i="2" s="1"/>
  <c r="E157" i="2" s="1"/>
  <c r="E158" i="2" s="1"/>
  <c r="E159" i="2" s="1"/>
  <c r="E160" i="2" s="1"/>
  <c r="E161" i="2" s="1"/>
  <c r="E162" i="2" s="1"/>
  <c r="E163" i="2"/>
  <c r="E164" i="2"/>
  <c r="E165" i="2" s="1"/>
  <c r="E166" i="2" s="1"/>
  <c r="E167" i="2" s="1"/>
  <c r="E168" i="2" s="1"/>
  <c r="E169" i="2" s="1"/>
  <c r="E170" i="2" s="1"/>
  <c r="E171" i="2" s="1"/>
  <c r="E172" i="2" s="1"/>
  <c r="E173" i="2" s="1"/>
  <c r="E174" i="2" s="1"/>
  <c r="E175" i="2"/>
  <c r="E176" i="2"/>
  <c r="E177" i="2"/>
  <c r="E178" i="2" s="1"/>
  <c r="E179" i="2" s="1"/>
  <c r="E180" i="2" s="1"/>
  <c r="E181" i="2" s="1"/>
  <c r="E182" i="2" s="1"/>
  <c r="E183" i="2" s="1"/>
  <c r="E184" i="2" s="1"/>
  <c r="E185" i="2"/>
  <c r="E186" i="2" s="1"/>
  <c r="E187" i="2"/>
  <c r="E188" i="2" s="1"/>
  <c r="E189" i="2" s="1"/>
  <c r="E190" i="2" s="1"/>
  <c r="E191" i="2" s="1"/>
  <c r="E192" i="2"/>
  <c r="E193" i="2" s="1"/>
  <c r="E194" i="2" s="1"/>
  <c r="E195" i="2" s="1"/>
  <c r="E196" i="2" s="1"/>
  <c r="E197" i="2" s="1"/>
  <c r="E198" i="2" s="1"/>
  <c r="E199" i="2"/>
  <c r="E200" i="2" s="1"/>
  <c r="E201" i="2" s="1"/>
  <c r="E202" i="2" s="1"/>
  <c r="E203" i="2" s="1"/>
  <c r="E204" i="2" s="1"/>
  <c r="E205" i="2" s="1"/>
  <c r="E206" i="2" s="1"/>
  <c r="E207" i="2" s="1"/>
  <c r="E208" i="2" s="1"/>
  <c r="E209" i="2" s="1"/>
  <c r="E210" i="2" s="1"/>
  <c r="E211" i="2"/>
  <c r="E212" i="2"/>
  <c r="E213" i="2"/>
  <c r="E214" i="2" s="1"/>
  <c r="E215" i="2" s="1"/>
  <c r="E216" i="2" s="1"/>
  <c r="E217" i="2" s="1"/>
  <c r="E218" i="2" s="1"/>
  <c r="E219" i="2" s="1"/>
  <c r="E220" i="2"/>
  <c r="E221" i="2" s="1"/>
  <c r="E222" i="2" s="1"/>
  <c r="E223" i="2"/>
  <c r="E224" i="2"/>
  <c r="E225" i="2"/>
  <c r="E226" i="2" s="1"/>
  <c r="E227" i="2" s="1"/>
  <c r="E228" i="2"/>
  <c r="E229" i="2" s="1"/>
  <c r="E230" i="2" s="1"/>
  <c r="E231" i="2" s="1"/>
  <c r="E232" i="2" s="1"/>
  <c r="E233" i="2" s="1"/>
  <c r="E234" i="2" s="1"/>
  <c r="E235" i="2"/>
  <c r="E236" i="2" s="1"/>
  <c r="E237" i="2" s="1"/>
  <c r="E238" i="2" s="1"/>
  <c r="E239" i="2" s="1"/>
  <c r="E240" i="2" s="1"/>
  <c r="E241" i="2" s="1"/>
  <c r="E242" i="2" s="1"/>
  <c r="E243" i="2" s="1"/>
  <c r="E244" i="2" s="1"/>
  <c r="E245" i="2" s="1"/>
  <c r="E246" i="2" s="1"/>
  <c r="E247" i="2"/>
  <c r="E248" i="2"/>
  <c r="E249" i="2" s="1"/>
  <c r="E250" i="2"/>
  <c r="E251" i="2"/>
  <c r="E252" i="2" s="1"/>
  <c r="E253" i="2" s="1"/>
  <c r="E254" i="2" s="1"/>
  <c r="E255" i="2" s="1"/>
  <c r="E256" i="2"/>
  <c r="E257" i="2" s="1"/>
  <c r="E258" i="2" s="1"/>
  <c r="E271" i="2"/>
  <c r="E272" i="2"/>
  <c r="E273" i="2" s="1"/>
  <c r="E274" i="2" s="1"/>
  <c r="E275" i="2" s="1"/>
  <c r="E283" i="2"/>
  <c r="E284" i="2" s="1"/>
  <c r="E285" i="2"/>
  <c r="E286" i="2"/>
  <c r="E287" i="2" s="1"/>
  <c r="E288" i="2" s="1"/>
  <c r="E289" i="2" s="1"/>
  <c r="E290" i="2" s="1"/>
  <c r="E291" i="2"/>
  <c r="E292" i="2" s="1"/>
  <c r="E293" i="2" s="1"/>
  <c r="E294" i="2" s="1"/>
  <c r="E295" i="2"/>
  <c r="E296" i="2" s="1"/>
  <c r="E297" i="2"/>
  <c r="E298" i="2" s="1"/>
  <c r="E299" i="2" s="1"/>
  <c r="E300" i="2" s="1"/>
  <c r="E301" i="2" s="1"/>
  <c r="E302" i="2"/>
  <c r="E303" i="2" s="1"/>
  <c r="E304" i="2" s="1"/>
  <c r="E305" i="2" s="1"/>
  <c r="E306" i="2" s="1"/>
  <c r="E307" i="2"/>
  <c r="E308" i="2" s="1"/>
  <c r="E309" i="2" s="1"/>
  <c r="E310" i="2" s="1"/>
  <c r="E311" i="2" s="1"/>
  <c r="E312" i="2" s="1"/>
  <c r="E313" i="2" s="1"/>
  <c r="E314" i="2" s="1"/>
  <c r="E315" i="2" s="1"/>
  <c r="E316" i="2" s="1"/>
  <c r="E317" i="2" s="1"/>
  <c r="E318" i="2" s="1"/>
  <c r="E319" i="2"/>
  <c r="E320" i="2" s="1"/>
  <c r="E321" i="2"/>
  <c r="E322" i="2"/>
  <c r="E323" i="2"/>
  <c r="E324" i="2" s="1"/>
  <c r="E325" i="2" s="1"/>
  <c r="E326" i="2" s="1"/>
  <c r="E327" i="2" s="1"/>
  <c r="E328" i="2" s="1"/>
  <c r="E329" i="2"/>
  <c r="E330" i="2" s="1"/>
  <c r="E331" i="2"/>
  <c r="E332" i="2" s="1"/>
  <c r="E333" i="2"/>
  <c r="E334" i="2" s="1"/>
  <c r="E335" i="2" s="1"/>
  <c r="E336" i="2" s="1"/>
  <c r="E337" i="2" s="1"/>
  <c r="E338" i="2" s="1"/>
  <c r="E339" i="2" s="1"/>
  <c r="E340" i="2" s="1"/>
  <c r="E341" i="2" s="1"/>
  <c r="E342" i="2" s="1"/>
  <c r="E343" i="2"/>
  <c r="E344" i="2" s="1"/>
  <c r="E345" i="2" s="1"/>
  <c r="E346" i="2" s="1"/>
  <c r="E347" i="2" s="1"/>
  <c r="E348" i="2" s="1"/>
  <c r="E349" i="2"/>
  <c r="E350" i="2" s="1"/>
  <c r="E351" i="2" s="1"/>
  <c r="E352" i="2" s="1"/>
  <c r="E353" i="2" s="1"/>
  <c r="E354" i="2" s="1"/>
  <c r="E355" i="2"/>
  <c r="E356" i="2" s="1"/>
  <c r="E357" i="2" s="1"/>
  <c r="E358" i="2" s="1"/>
  <c r="E367" i="2"/>
  <c r="E368" i="2"/>
  <c r="E369" i="2"/>
  <c r="E370" i="2" s="1"/>
  <c r="E371" i="2" s="1"/>
  <c r="E372" i="2" s="1"/>
  <c r="E373" i="2" s="1"/>
  <c r="E374" i="2" s="1"/>
  <c r="E375" i="2" s="1"/>
  <c r="E7" i="2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7" i="2"/>
  <c r="E359" i="2"/>
  <c r="E360" i="2" s="1"/>
  <c r="E361" i="2"/>
  <c r="E362" i="2" s="1"/>
  <c r="E363" i="2" s="1"/>
  <c r="E364" i="2" s="1"/>
  <c r="E365" i="2" s="1"/>
  <c r="E366" i="2" s="1"/>
  <c r="E69" i="2"/>
  <c r="E70" i="2"/>
  <c r="E71" i="2" s="1"/>
  <c r="E72" i="2" s="1"/>
  <c r="E73" i="2"/>
  <c r="E74" i="2" s="1"/>
  <c r="E75" i="2" s="1"/>
  <c r="E76" i="2" s="1"/>
  <c r="E77" i="2" s="1"/>
  <c r="D366" i="2"/>
  <c r="C57" i="10" s="1"/>
  <c r="E78" i="2"/>
  <c r="H367" i="2"/>
  <c r="F367" i="2"/>
  <c r="F366" i="2"/>
  <c r="H366" i="2"/>
  <c r="T365" i="2"/>
  <c r="T363" i="2"/>
  <c r="T361" i="2"/>
  <c r="T359" i="2"/>
  <c r="T364" i="2"/>
  <c r="T362" i="2"/>
  <c r="T360" i="2"/>
  <c r="T356" i="2"/>
  <c r="H355" i="2"/>
  <c r="I355" i="2" s="1"/>
  <c r="H365" i="2"/>
  <c r="I365" i="2" s="1"/>
  <c r="H10" i="2"/>
  <c r="I11" i="2" s="1"/>
  <c r="H11" i="2"/>
  <c r="H12" i="2"/>
  <c r="H13" i="2"/>
  <c r="H14" i="2"/>
  <c r="I15" i="2" s="1"/>
  <c r="J15" i="2" s="1"/>
  <c r="H15" i="2"/>
  <c r="H16" i="2"/>
  <c r="H17" i="2"/>
  <c r="H18" i="2"/>
  <c r="H19" i="2"/>
  <c r="H20" i="2"/>
  <c r="H21" i="2"/>
  <c r="H22" i="2"/>
  <c r="I22" i="2" s="1"/>
  <c r="J22" i="2" s="1"/>
  <c r="H23" i="2"/>
  <c r="H24" i="2"/>
  <c r="H25" i="2"/>
  <c r="H26" i="2"/>
  <c r="I27" i="2" s="1"/>
  <c r="J27" i="2" s="1"/>
  <c r="H27" i="2"/>
  <c r="H28" i="2"/>
  <c r="H29" i="2"/>
  <c r="H30" i="2"/>
  <c r="I31" i="2" s="1"/>
  <c r="J31" i="2" s="1"/>
  <c r="L31" i="2" s="1"/>
  <c r="H31" i="2"/>
  <c r="H32" i="2"/>
  <c r="H33" i="2"/>
  <c r="H34" i="2"/>
  <c r="I35" i="2" s="1"/>
  <c r="J35" i="2" s="1"/>
  <c r="H35" i="2"/>
  <c r="H36" i="2"/>
  <c r="H37" i="2"/>
  <c r="H38" i="2"/>
  <c r="I39" i="2" s="1"/>
  <c r="J39" i="2" s="1"/>
  <c r="H39" i="2"/>
  <c r="H40" i="2"/>
  <c r="H41" i="2"/>
  <c r="H42" i="2"/>
  <c r="I43" i="2" s="1"/>
  <c r="H43" i="2"/>
  <c r="H44" i="2"/>
  <c r="H45" i="2"/>
  <c r="H46" i="2"/>
  <c r="I47" i="2" s="1"/>
  <c r="J47" i="2" s="1"/>
  <c r="H47" i="2"/>
  <c r="H48" i="2"/>
  <c r="H49" i="2"/>
  <c r="H50" i="2"/>
  <c r="I50" i="2" s="1"/>
  <c r="J50" i="2" s="1"/>
  <c r="H51" i="2"/>
  <c r="H52" i="2"/>
  <c r="H53" i="2"/>
  <c r="H54" i="2"/>
  <c r="I55" i="2" s="1"/>
  <c r="H55" i="2"/>
  <c r="H56" i="2"/>
  <c r="H57" i="2"/>
  <c r="H58" i="2"/>
  <c r="I58" i="2" s="1"/>
  <c r="J58" i="2" s="1"/>
  <c r="H59" i="2"/>
  <c r="H60" i="2"/>
  <c r="H61" i="2"/>
  <c r="H62" i="2"/>
  <c r="H63" i="2"/>
  <c r="H64" i="2"/>
  <c r="H65" i="2"/>
  <c r="H66" i="2"/>
  <c r="I66" i="2" s="1"/>
  <c r="J66" i="2" s="1"/>
  <c r="H67" i="2"/>
  <c r="H68" i="2"/>
  <c r="H69" i="2"/>
  <c r="H70" i="2"/>
  <c r="I71" i="2" s="1"/>
  <c r="J71" i="2" s="1"/>
  <c r="H71" i="2"/>
  <c r="H72" i="2"/>
  <c r="H73" i="2"/>
  <c r="H74" i="2"/>
  <c r="I75" i="2" s="1"/>
  <c r="J75" i="2" s="1"/>
  <c r="H75" i="2"/>
  <c r="H76" i="2"/>
  <c r="H77" i="2"/>
  <c r="H78" i="2"/>
  <c r="I79" i="2" s="1"/>
  <c r="J79" i="2" s="1"/>
  <c r="L79" i="2" s="1"/>
  <c r="H79" i="2"/>
  <c r="H80" i="2"/>
  <c r="H81" i="2"/>
  <c r="H82" i="2"/>
  <c r="I83" i="2" s="1"/>
  <c r="H83" i="2"/>
  <c r="H84" i="2"/>
  <c r="H85" i="2"/>
  <c r="H86" i="2"/>
  <c r="I87" i="2" s="1"/>
  <c r="J87" i="2" s="1"/>
  <c r="H87" i="2"/>
  <c r="H88" i="2"/>
  <c r="H89" i="2"/>
  <c r="H90" i="2"/>
  <c r="I91" i="2" s="1"/>
  <c r="H91" i="2"/>
  <c r="H92" i="2"/>
  <c r="H93" i="2"/>
  <c r="H94" i="2"/>
  <c r="I94" i="2" s="1"/>
  <c r="J94" i="2" s="1"/>
  <c r="H95" i="2"/>
  <c r="H96" i="2"/>
  <c r="H97" i="2"/>
  <c r="H98" i="2"/>
  <c r="I99" i="2" s="1"/>
  <c r="J99" i="2" s="1"/>
  <c r="H99" i="2"/>
  <c r="H100" i="2"/>
  <c r="H101" i="2"/>
  <c r="H102" i="2"/>
  <c r="I103" i="2" s="1"/>
  <c r="H103" i="2"/>
  <c r="H104" i="2"/>
  <c r="H105" i="2"/>
  <c r="H106" i="2"/>
  <c r="I107" i="2" s="1"/>
  <c r="H107" i="2"/>
  <c r="H108" i="2"/>
  <c r="H109" i="2"/>
  <c r="H110" i="2"/>
  <c r="I111" i="2" s="1"/>
  <c r="J111" i="2" s="1"/>
  <c r="H111" i="2"/>
  <c r="H112" i="2"/>
  <c r="H113" i="2"/>
  <c r="H114" i="2"/>
  <c r="I115" i="2" s="1"/>
  <c r="H115" i="2"/>
  <c r="H116" i="2"/>
  <c r="H117" i="2"/>
  <c r="H118" i="2"/>
  <c r="I119" i="2" s="1"/>
  <c r="J119" i="2" s="1"/>
  <c r="H119" i="2"/>
  <c r="H120" i="2"/>
  <c r="H121" i="2"/>
  <c r="H122" i="2"/>
  <c r="I123" i="2" s="1"/>
  <c r="J123" i="2" s="1"/>
  <c r="H123" i="2"/>
  <c r="H124" i="2"/>
  <c r="H125" i="2"/>
  <c r="H126" i="2"/>
  <c r="I126" i="2" s="1"/>
  <c r="J126" i="2" s="1"/>
  <c r="H127" i="2"/>
  <c r="H128" i="2"/>
  <c r="H129" i="2"/>
  <c r="H130" i="2"/>
  <c r="H131" i="2"/>
  <c r="H132" i="2"/>
  <c r="H133" i="2"/>
  <c r="H134" i="2"/>
  <c r="I134" i="2" s="1"/>
  <c r="J134" i="2" s="1"/>
  <c r="H135" i="2"/>
  <c r="H136" i="2"/>
  <c r="H137" i="2"/>
  <c r="H138" i="2"/>
  <c r="H139" i="2"/>
  <c r="H140" i="2"/>
  <c r="H141" i="2"/>
  <c r="H142" i="2"/>
  <c r="I142" i="2" s="1"/>
  <c r="J142" i="2" s="1"/>
  <c r="H143" i="2"/>
  <c r="H144" i="2"/>
  <c r="H145" i="2"/>
  <c r="I145" i="2" s="1"/>
  <c r="J145" i="2" s="1"/>
  <c r="H146" i="2"/>
  <c r="H147" i="2"/>
  <c r="H148" i="2"/>
  <c r="H149" i="2"/>
  <c r="H150" i="2"/>
  <c r="I150" i="2" s="1"/>
  <c r="J150" i="2" s="1"/>
  <c r="H151" i="2"/>
  <c r="H152" i="2"/>
  <c r="H153" i="2"/>
  <c r="I153" i="2" s="1"/>
  <c r="J153" i="2" s="1"/>
  <c r="H154" i="2"/>
  <c r="I154" i="2" s="1"/>
  <c r="J154" i="2" s="1"/>
  <c r="H155" i="2"/>
  <c r="H156" i="2"/>
  <c r="H157" i="2"/>
  <c r="H158" i="2"/>
  <c r="I159" i="2" s="1"/>
  <c r="J159" i="2" s="1"/>
  <c r="H159" i="2"/>
  <c r="H160" i="2"/>
  <c r="H161" i="2"/>
  <c r="I161" i="2" s="1"/>
  <c r="J161" i="2" s="1"/>
  <c r="H162" i="2"/>
  <c r="I162" i="2" s="1"/>
  <c r="J162" i="2" s="1"/>
  <c r="H163" i="2"/>
  <c r="H164" i="2"/>
  <c r="H165" i="2"/>
  <c r="H166" i="2"/>
  <c r="H167" i="2"/>
  <c r="H168" i="2"/>
  <c r="H169" i="2"/>
  <c r="I169" i="2" s="1"/>
  <c r="J169" i="2" s="1"/>
  <c r="H170" i="2"/>
  <c r="I170" i="2" s="1"/>
  <c r="J170" i="2" s="1"/>
  <c r="H171" i="2"/>
  <c r="H172" i="2"/>
  <c r="H173" i="2"/>
  <c r="H174" i="2"/>
  <c r="I175" i="2" s="1"/>
  <c r="H175" i="2"/>
  <c r="H176" i="2"/>
  <c r="H177" i="2"/>
  <c r="H178" i="2"/>
  <c r="I178" i="2" s="1"/>
  <c r="J178" i="2" s="1"/>
  <c r="H179" i="2"/>
  <c r="H180" i="2"/>
  <c r="H181" i="2"/>
  <c r="H182" i="2"/>
  <c r="I183" i="2" s="1"/>
  <c r="J183" i="2" s="1"/>
  <c r="H183" i="2"/>
  <c r="H184" i="2"/>
  <c r="H185" i="2"/>
  <c r="H186" i="2"/>
  <c r="I187" i="2" s="1"/>
  <c r="J187" i="2" s="1"/>
  <c r="L187" i="2" s="1"/>
  <c r="H187" i="2"/>
  <c r="H188" i="2"/>
  <c r="H189" i="2"/>
  <c r="H190" i="2"/>
  <c r="H191" i="2"/>
  <c r="H192" i="2"/>
  <c r="H193" i="2"/>
  <c r="H194" i="2"/>
  <c r="I194" i="2" s="1"/>
  <c r="J194" i="2" s="1"/>
  <c r="H195" i="2"/>
  <c r="H196" i="2"/>
  <c r="H197" i="2"/>
  <c r="H198" i="2"/>
  <c r="I199" i="2" s="1"/>
  <c r="J199" i="2" s="1"/>
  <c r="H199" i="2"/>
  <c r="H200" i="2"/>
  <c r="H201" i="2"/>
  <c r="H202" i="2"/>
  <c r="I202" i="2" s="1"/>
  <c r="H203" i="2"/>
  <c r="H204" i="2"/>
  <c r="H205" i="2"/>
  <c r="H206" i="2"/>
  <c r="I207" i="2" s="1"/>
  <c r="J207" i="2" s="1"/>
  <c r="H207" i="2"/>
  <c r="H208" i="2"/>
  <c r="H209" i="2"/>
  <c r="H210" i="2"/>
  <c r="H211" i="2"/>
  <c r="H212" i="2"/>
  <c r="H213" i="2"/>
  <c r="H214" i="2"/>
  <c r="H215" i="2"/>
  <c r="H216" i="2"/>
  <c r="H217" i="2"/>
  <c r="H218" i="2"/>
  <c r="I218" i="2" s="1"/>
  <c r="H219" i="2"/>
  <c r="H220" i="2"/>
  <c r="H221" i="2"/>
  <c r="H222" i="2"/>
  <c r="I223" i="2" s="1"/>
  <c r="J223" i="2" s="1"/>
  <c r="L223" i="2" s="1"/>
  <c r="H223" i="2"/>
  <c r="H224" i="2"/>
  <c r="H225" i="2"/>
  <c r="H226" i="2"/>
  <c r="H227" i="2"/>
  <c r="H228" i="2"/>
  <c r="H229" i="2"/>
  <c r="H230" i="2"/>
  <c r="I231" i="2" s="1"/>
  <c r="J231" i="2" s="1"/>
  <c r="H231" i="2"/>
  <c r="H232" i="2"/>
  <c r="H233" i="2"/>
  <c r="H234" i="2"/>
  <c r="H235" i="2"/>
  <c r="H236" i="2"/>
  <c r="H237" i="2"/>
  <c r="H238" i="2"/>
  <c r="H239" i="2"/>
  <c r="H240" i="2"/>
  <c r="H241" i="2"/>
  <c r="H242" i="2"/>
  <c r="I242" i="2" s="1"/>
  <c r="J242" i="2" s="1"/>
  <c r="H243" i="2"/>
  <c r="H244" i="2"/>
  <c r="H245" i="2"/>
  <c r="H246" i="2"/>
  <c r="H247" i="2"/>
  <c r="H248" i="2"/>
  <c r="H249" i="2"/>
  <c r="H250" i="2"/>
  <c r="H251" i="2"/>
  <c r="H252" i="2"/>
  <c r="H253" i="2"/>
  <c r="H254" i="2"/>
  <c r="I254" i="2" s="1"/>
  <c r="J254" i="2" s="1"/>
  <c r="H255" i="2"/>
  <c r="H256" i="2"/>
  <c r="H257" i="2"/>
  <c r="H258" i="2"/>
  <c r="I259" i="2" s="1"/>
  <c r="H259" i="2"/>
  <c r="H260" i="2"/>
  <c r="H261" i="2"/>
  <c r="I261" i="2" s="1"/>
  <c r="H262" i="2"/>
  <c r="I262" i="2" s="1"/>
  <c r="H263" i="2"/>
  <c r="H264" i="2"/>
  <c r="H265" i="2"/>
  <c r="H266" i="2"/>
  <c r="H267" i="2"/>
  <c r="H268" i="2"/>
  <c r="H269" i="2"/>
  <c r="H270" i="2"/>
  <c r="H271" i="2"/>
  <c r="H272" i="2"/>
  <c r="H273" i="2"/>
  <c r="I273" i="2" s="1"/>
  <c r="J273" i="2" s="1"/>
  <c r="H274" i="2"/>
  <c r="H275" i="2"/>
  <c r="H279" i="2"/>
  <c r="H280" i="2"/>
  <c r="H281" i="2"/>
  <c r="I282" i="2" s="1"/>
  <c r="J282" i="2" s="1"/>
  <c r="H282" i="2"/>
  <c r="H283" i="2"/>
  <c r="I283" i="2" s="1"/>
  <c r="H284" i="2"/>
  <c r="I284" i="2" s="1"/>
  <c r="J284" i="2" s="1"/>
  <c r="H285" i="2"/>
  <c r="H286" i="2"/>
  <c r="H292" i="2"/>
  <c r="H293" i="2"/>
  <c r="H294" i="2"/>
  <c r="H295" i="2"/>
  <c r="H296" i="2"/>
  <c r="H297" i="2"/>
  <c r="I297" i="2" s="1"/>
  <c r="J297" i="2" s="1"/>
  <c r="H298" i="2"/>
  <c r="I298" i="2" s="1"/>
  <c r="J298" i="2" s="1"/>
  <c r="H299" i="2"/>
  <c r="H300" i="2"/>
  <c r="I300" i="2" s="1"/>
  <c r="H301" i="2"/>
  <c r="H302" i="2"/>
  <c r="I303" i="2" s="1"/>
  <c r="J303" i="2" s="1"/>
  <c r="H303" i="2"/>
  <c r="H304" i="2"/>
  <c r="H305" i="2"/>
  <c r="I305" i="2" s="1"/>
  <c r="J305" i="2" s="1"/>
  <c r="H306" i="2"/>
  <c r="H307" i="2"/>
  <c r="H308" i="2"/>
  <c r="H309" i="2"/>
  <c r="H310" i="2"/>
  <c r="H311" i="2"/>
  <c r="H312" i="2"/>
  <c r="I312" i="2" s="1"/>
  <c r="H313" i="2"/>
  <c r="I313" i="2" s="1"/>
  <c r="J313" i="2" s="1"/>
  <c r="H314" i="2"/>
  <c r="H315" i="2"/>
  <c r="H316" i="2"/>
  <c r="H317" i="2"/>
  <c r="H318" i="2"/>
  <c r="H319" i="2"/>
  <c r="H320" i="2"/>
  <c r="H321" i="2"/>
  <c r="H322" i="2"/>
  <c r="I322" i="2" s="1"/>
  <c r="J322" i="2" s="1"/>
  <c r="H323" i="2"/>
  <c r="H324" i="2"/>
  <c r="H325" i="2"/>
  <c r="H326" i="2"/>
  <c r="H327" i="2"/>
  <c r="H328" i="2"/>
  <c r="H329" i="2"/>
  <c r="I329" i="2" s="1"/>
  <c r="J329" i="2" s="1"/>
  <c r="H333" i="2"/>
  <c r="I334" i="2" s="1"/>
  <c r="J334" i="2" s="1"/>
  <c r="H334" i="2"/>
  <c r="H335" i="2"/>
  <c r="H336" i="2"/>
  <c r="H337" i="2"/>
  <c r="I338" i="2" s="1"/>
  <c r="J338" i="2" s="1"/>
  <c r="H338" i="2"/>
  <c r="H339" i="2"/>
  <c r="H340" i="2"/>
  <c r="H341" i="2"/>
  <c r="I342" i="2" s="1"/>
  <c r="J342" i="2" s="1"/>
  <c r="H342" i="2"/>
  <c r="H343" i="2"/>
  <c r="I343" i="2" s="1"/>
  <c r="H344" i="2"/>
  <c r="H345" i="2"/>
  <c r="H346" i="2"/>
  <c r="H347" i="2"/>
  <c r="H348" i="2"/>
  <c r="H349" i="2"/>
  <c r="H350" i="2"/>
  <c r="H351" i="2"/>
  <c r="H352" i="2"/>
  <c r="H353" i="2"/>
  <c r="H354" i="2"/>
  <c r="H356" i="2"/>
  <c r="H357" i="2"/>
  <c r="I357" i="2" s="1"/>
  <c r="J357" i="2" s="1"/>
  <c r="H358" i="2"/>
  <c r="H359" i="2"/>
  <c r="H360" i="2"/>
  <c r="H361" i="2"/>
  <c r="I361" i="2" s="1"/>
  <c r="J361" i="2" s="1"/>
  <c r="H362" i="2"/>
  <c r="I362" i="2" s="1"/>
  <c r="J362" i="2" s="1"/>
  <c r="H363" i="2"/>
  <c r="H364" i="2"/>
  <c r="H9" i="2"/>
  <c r="I127" i="2"/>
  <c r="J127" i="2" s="1"/>
  <c r="L127" i="2" s="1"/>
  <c r="J115" i="2"/>
  <c r="J91" i="2"/>
  <c r="L91" i="2" s="1"/>
  <c r="J83" i="2"/>
  <c r="I63" i="2"/>
  <c r="J63" i="2" s="1"/>
  <c r="J43" i="2"/>
  <c r="I23" i="2"/>
  <c r="J23" i="2" s="1"/>
  <c r="J11" i="2"/>
  <c r="J365" i="2"/>
  <c r="I354" i="2"/>
  <c r="J354" i="2" s="1"/>
  <c r="J355" i="2"/>
  <c r="I299" i="2"/>
  <c r="J299" i="2" s="1"/>
  <c r="I255" i="2"/>
  <c r="J255" i="2" s="1"/>
  <c r="I235" i="2"/>
  <c r="J235" i="2" s="1"/>
  <c r="L235" i="2" s="1"/>
  <c r="I219" i="2"/>
  <c r="J219" i="2"/>
  <c r="L199" i="2"/>
  <c r="I179" i="2"/>
  <c r="J179" i="2" s="1"/>
  <c r="I143" i="2"/>
  <c r="J143" i="2" s="1"/>
  <c r="M153" i="2" s="1"/>
  <c r="I139" i="2"/>
  <c r="J139" i="2" s="1"/>
  <c r="L139" i="2" s="1"/>
  <c r="I353" i="2"/>
  <c r="J353" i="2" s="1"/>
  <c r="I341" i="2"/>
  <c r="J341" i="2" s="1"/>
  <c r="I302" i="2"/>
  <c r="J302" i="2" s="1"/>
  <c r="I281" i="2"/>
  <c r="J281" i="2" s="1"/>
  <c r="I234" i="2"/>
  <c r="J234" i="2" s="1"/>
  <c r="I230" i="2"/>
  <c r="J218" i="2"/>
  <c r="I198" i="2"/>
  <c r="J198" i="2" s="1"/>
  <c r="I186" i="2"/>
  <c r="J186" i="2" s="1"/>
  <c r="I363" i="2"/>
  <c r="J363" i="2" s="1"/>
  <c r="I351" i="2"/>
  <c r="J351" i="2"/>
  <c r="I347" i="2"/>
  <c r="J343" i="2"/>
  <c r="L343" i="2"/>
  <c r="I339" i="2"/>
  <c r="J339" i="2" s="1"/>
  <c r="I335" i="2"/>
  <c r="J335" i="2"/>
  <c r="I328" i="2"/>
  <c r="J328" i="2" s="1"/>
  <c r="I324" i="2"/>
  <c r="J324" i="2" s="1"/>
  <c r="I320" i="2"/>
  <c r="J320" i="2" s="1"/>
  <c r="I316" i="2"/>
  <c r="J316" i="2" s="1"/>
  <c r="I308" i="2"/>
  <c r="J308" i="2" s="1"/>
  <c r="I304" i="2"/>
  <c r="J304" i="2" s="1"/>
  <c r="J300" i="2"/>
  <c r="I296" i="2"/>
  <c r="J296" i="2"/>
  <c r="I272" i="2"/>
  <c r="J272" i="2" s="1"/>
  <c r="I268" i="2"/>
  <c r="J268" i="2" s="1"/>
  <c r="I264" i="2"/>
  <c r="J264" i="2" s="1"/>
  <c r="I260" i="2"/>
  <c r="J260" i="2" s="1"/>
  <c r="I256" i="2"/>
  <c r="J256" i="2" s="1"/>
  <c r="I252" i="2"/>
  <c r="J252" i="2"/>
  <c r="I248" i="2"/>
  <c r="J248" i="2" s="1"/>
  <c r="I244" i="2"/>
  <c r="J244" i="2"/>
  <c r="I240" i="2"/>
  <c r="J240" i="2"/>
  <c r="I236" i="2"/>
  <c r="J236" i="2"/>
  <c r="I232" i="2"/>
  <c r="J232" i="2" s="1"/>
  <c r="I228" i="2"/>
  <c r="J228" i="2" s="1"/>
  <c r="I224" i="2"/>
  <c r="J224" i="2"/>
  <c r="I220" i="2"/>
  <c r="J220" i="2" s="1"/>
  <c r="I216" i="2"/>
  <c r="J216" i="2" s="1"/>
  <c r="I212" i="2"/>
  <c r="I208" i="2"/>
  <c r="J208" i="2"/>
  <c r="I204" i="2"/>
  <c r="J204" i="2"/>
  <c r="I200" i="2"/>
  <c r="J200" i="2"/>
  <c r="I196" i="2"/>
  <c r="J196" i="2"/>
  <c r="I192" i="2"/>
  <c r="J192" i="2"/>
  <c r="I188" i="2"/>
  <c r="J188" i="2"/>
  <c r="I184" i="2"/>
  <c r="J184" i="2"/>
  <c r="I180" i="2"/>
  <c r="J180" i="2"/>
  <c r="I176" i="2"/>
  <c r="J176" i="2"/>
  <c r="I172" i="2"/>
  <c r="J172" i="2"/>
  <c r="I168" i="2"/>
  <c r="I164" i="2"/>
  <c r="J164" i="2" s="1"/>
  <c r="I160" i="2"/>
  <c r="J160" i="2"/>
  <c r="I156" i="2"/>
  <c r="J156" i="2"/>
  <c r="I152" i="2"/>
  <c r="J152" i="2"/>
  <c r="I148" i="2"/>
  <c r="J148" i="2"/>
  <c r="I144" i="2"/>
  <c r="J144" i="2"/>
  <c r="I140" i="2"/>
  <c r="J140" i="2"/>
  <c r="L140" i="2" s="1"/>
  <c r="I136" i="2"/>
  <c r="I132" i="2"/>
  <c r="J132" i="2" s="1"/>
  <c r="I128" i="2"/>
  <c r="J128" i="2"/>
  <c r="L128" i="2" s="1"/>
  <c r="I124" i="2"/>
  <c r="J124" i="2" s="1"/>
  <c r="I120" i="2"/>
  <c r="J120" i="2"/>
  <c r="I116" i="2"/>
  <c r="I112" i="2"/>
  <c r="J112" i="2"/>
  <c r="I108" i="2"/>
  <c r="J108" i="2"/>
  <c r="I104" i="2"/>
  <c r="I100" i="2"/>
  <c r="J100" i="2"/>
  <c r="I96" i="2"/>
  <c r="J96" i="2" s="1"/>
  <c r="I92" i="2"/>
  <c r="J92" i="2"/>
  <c r="I88" i="2"/>
  <c r="J88" i="2" s="1"/>
  <c r="I84" i="2"/>
  <c r="J84" i="2" s="1"/>
  <c r="I80" i="2"/>
  <c r="J80" i="2" s="1"/>
  <c r="I76" i="2"/>
  <c r="J76" i="2"/>
  <c r="I72" i="2"/>
  <c r="J72" i="2" s="1"/>
  <c r="I68" i="2"/>
  <c r="I64" i="2"/>
  <c r="J64" i="2"/>
  <c r="I60" i="2"/>
  <c r="J60" i="2"/>
  <c r="I56" i="2"/>
  <c r="J56" i="2"/>
  <c r="I52" i="2"/>
  <c r="J52" i="2"/>
  <c r="I48" i="2"/>
  <c r="J48" i="2"/>
  <c r="I44" i="2"/>
  <c r="J44" i="2"/>
  <c r="I40" i="2"/>
  <c r="I36" i="2"/>
  <c r="J36" i="2" s="1"/>
  <c r="I32" i="2"/>
  <c r="J32" i="2"/>
  <c r="I28" i="2"/>
  <c r="J28" i="2"/>
  <c r="I24" i="2"/>
  <c r="J24" i="2"/>
  <c r="I20" i="2"/>
  <c r="I16" i="2"/>
  <c r="J16" i="2" s="1"/>
  <c r="I12" i="2"/>
  <c r="J12" i="2"/>
  <c r="I182" i="2"/>
  <c r="J182" i="2" s="1"/>
  <c r="I174" i="2"/>
  <c r="J174" i="2"/>
  <c r="I166" i="2"/>
  <c r="J166" i="2" s="1"/>
  <c r="I158" i="2"/>
  <c r="J158" i="2"/>
  <c r="I146" i="2"/>
  <c r="J146" i="2" s="1"/>
  <c r="I138" i="2"/>
  <c r="J138" i="2"/>
  <c r="I130" i="2"/>
  <c r="J130" i="2" s="1"/>
  <c r="I122" i="2"/>
  <c r="J122" i="2"/>
  <c r="I114" i="2"/>
  <c r="J114" i="2" s="1"/>
  <c r="I106" i="2"/>
  <c r="J106" i="2"/>
  <c r="I98" i="2"/>
  <c r="J98" i="2" s="1"/>
  <c r="I90" i="2"/>
  <c r="J90" i="2"/>
  <c r="K90" i="2" s="1"/>
  <c r="I82" i="2"/>
  <c r="J82" i="2" s="1"/>
  <c r="I78" i="2"/>
  <c r="J78" i="2" s="1"/>
  <c r="I70" i="2"/>
  <c r="J70" i="2" s="1"/>
  <c r="I62" i="2"/>
  <c r="J62" i="2" s="1"/>
  <c r="I54" i="2"/>
  <c r="J54" i="2"/>
  <c r="I46" i="2"/>
  <c r="J46" i="2" s="1"/>
  <c r="I38" i="2"/>
  <c r="J38" i="2"/>
  <c r="I26" i="2"/>
  <c r="J26" i="2" s="1"/>
  <c r="I18" i="2"/>
  <c r="J18" i="2" s="1"/>
  <c r="I364" i="2"/>
  <c r="J364" i="2" s="1"/>
  <c r="I360" i="2"/>
  <c r="J360" i="2"/>
  <c r="I356" i="2"/>
  <c r="J356" i="2"/>
  <c r="I352" i="2"/>
  <c r="J352" i="2" s="1"/>
  <c r="I348" i="2"/>
  <c r="J348" i="2"/>
  <c r="I344" i="2"/>
  <c r="J344" i="2" s="1"/>
  <c r="I340" i="2"/>
  <c r="I336" i="2"/>
  <c r="J336" i="2" s="1"/>
  <c r="I325" i="2"/>
  <c r="I321" i="2"/>
  <c r="J321" i="2" s="1"/>
  <c r="I317" i="2"/>
  <c r="J317" i="2" s="1"/>
  <c r="I309" i="2"/>
  <c r="J309" i="2"/>
  <c r="I301" i="2"/>
  <c r="J301" i="2" s="1"/>
  <c r="I293" i="2"/>
  <c r="J293" i="2"/>
  <c r="I280" i="2"/>
  <c r="J280" i="2" s="1"/>
  <c r="K282" i="2" s="1"/>
  <c r="E29" i="10" s="1"/>
  <c r="I269" i="2"/>
  <c r="I265" i="2"/>
  <c r="I257" i="2"/>
  <c r="J257" i="2"/>
  <c r="I253" i="2"/>
  <c r="J253" i="2" s="1"/>
  <c r="I249" i="2"/>
  <c r="J249" i="2"/>
  <c r="I245" i="2"/>
  <c r="J245" i="2" s="1"/>
  <c r="I241" i="2"/>
  <c r="J241" i="2"/>
  <c r="I237" i="2"/>
  <c r="J237" i="2" s="1"/>
  <c r="I233" i="2"/>
  <c r="J233" i="2"/>
  <c r="I229" i="2"/>
  <c r="J229" i="2" s="1"/>
  <c r="I225" i="2"/>
  <c r="J225" i="2"/>
  <c r="I221" i="2"/>
  <c r="J221" i="2" s="1"/>
  <c r="I217" i="2"/>
  <c r="J217" i="2"/>
  <c r="I213" i="2"/>
  <c r="J213" i="2" s="1"/>
  <c r="I209" i="2"/>
  <c r="J209" i="2"/>
  <c r="I205" i="2"/>
  <c r="J205" i="2" s="1"/>
  <c r="I201" i="2"/>
  <c r="J201" i="2"/>
  <c r="I197" i="2"/>
  <c r="J197" i="2" s="1"/>
  <c r="I193" i="2"/>
  <c r="J193" i="2"/>
  <c r="I189" i="2"/>
  <c r="J189" i="2" s="1"/>
  <c r="I185" i="2"/>
  <c r="J185" i="2"/>
  <c r="I181" i="2"/>
  <c r="J181" i="2" s="1"/>
  <c r="I177" i="2"/>
  <c r="J177" i="2"/>
  <c r="I173" i="2"/>
  <c r="J173" i="2" s="1"/>
  <c r="I165" i="2"/>
  <c r="J165" i="2"/>
  <c r="I157" i="2"/>
  <c r="J157" i="2"/>
  <c r="I149" i="2"/>
  <c r="J149" i="2"/>
  <c r="I141" i="2"/>
  <c r="J141" i="2" s="1"/>
  <c r="I137" i="2"/>
  <c r="J137" i="2" s="1"/>
  <c r="I133" i="2"/>
  <c r="J133" i="2"/>
  <c r="I129" i="2"/>
  <c r="J129" i="2" s="1"/>
  <c r="L129" i="2" s="1"/>
  <c r="I125" i="2"/>
  <c r="J125" i="2"/>
  <c r="I121" i="2"/>
  <c r="J121" i="2" s="1"/>
  <c r="I117" i="2"/>
  <c r="J117" i="2"/>
  <c r="I113" i="2"/>
  <c r="J113" i="2" s="1"/>
  <c r="I109" i="2"/>
  <c r="J109" i="2"/>
  <c r="I105" i="2"/>
  <c r="J105" i="2" s="1"/>
  <c r="I101" i="2"/>
  <c r="J101" i="2"/>
  <c r="I195" i="2"/>
  <c r="J195" i="2" s="1"/>
  <c r="J175" i="2"/>
  <c r="I167" i="2"/>
  <c r="J167" i="2"/>
  <c r="I151" i="2"/>
  <c r="J151" i="2" s="1"/>
  <c r="L151" i="2" s="1"/>
  <c r="I147" i="2"/>
  <c r="J147" i="2"/>
  <c r="I131" i="2"/>
  <c r="J131" i="2" s="1"/>
  <c r="I59" i="2"/>
  <c r="J59" i="2"/>
  <c r="I19" i="2"/>
  <c r="J19" i="2" s="1"/>
  <c r="I97" i="2"/>
  <c r="J97" i="2" s="1"/>
  <c r="I93" i="2"/>
  <c r="J93" i="2"/>
  <c r="I89" i="2"/>
  <c r="J89" i="2" s="1"/>
  <c r="I85" i="2"/>
  <c r="J85" i="2"/>
  <c r="I81" i="2"/>
  <c r="J81" i="2" s="1"/>
  <c r="I77" i="2"/>
  <c r="J77" i="2"/>
  <c r="I73" i="2"/>
  <c r="J73" i="2" s="1"/>
  <c r="I69" i="2"/>
  <c r="J69" i="2"/>
  <c r="I65" i="2"/>
  <c r="J65" i="2" s="1"/>
  <c r="I61" i="2"/>
  <c r="J61" i="2"/>
  <c r="I57" i="2"/>
  <c r="J57" i="2" s="1"/>
  <c r="I53" i="2"/>
  <c r="J53" i="2"/>
  <c r="I49" i="2"/>
  <c r="J49" i="2" s="1"/>
  <c r="I45" i="2"/>
  <c r="J45" i="2"/>
  <c r="I41" i="2"/>
  <c r="J41" i="2" s="1"/>
  <c r="I37" i="2"/>
  <c r="J37" i="2"/>
  <c r="I33" i="2"/>
  <c r="J33" i="2" s="1"/>
  <c r="I29" i="2"/>
  <c r="J29" i="2"/>
  <c r="I25" i="2"/>
  <c r="J25" i="2" s="1"/>
  <c r="I21" i="2"/>
  <c r="J21" i="2"/>
  <c r="I17" i="2"/>
  <c r="J17" i="2" s="1"/>
  <c r="I13" i="2"/>
  <c r="J13" i="2"/>
  <c r="C259" i="2"/>
  <c r="C260" i="2"/>
  <c r="C261" i="2"/>
  <c r="C262" i="2"/>
  <c r="C263" i="2"/>
  <c r="C264" i="2"/>
  <c r="C265" i="2"/>
  <c r="C266" i="2"/>
  <c r="C276" i="2"/>
  <c r="E276" i="2"/>
  <c r="E277" i="2" s="1"/>
  <c r="E278" i="2" s="1"/>
  <c r="E279" i="2"/>
  <c r="E280" i="2"/>
  <c r="E281" i="2" s="1"/>
  <c r="E282" i="2" s="1"/>
  <c r="J20" i="2"/>
  <c r="J40" i="2"/>
  <c r="J55" i="2"/>
  <c r="J68" i="2"/>
  <c r="J103" i="2"/>
  <c r="J104" i="2"/>
  <c r="J107" i="2"/>
  <c r="J116" i="2"/>
  <c r="J136" i="2"/>
  <c r="J168" i="2"/>
  <c r="J202" i="2"/>
  <c r="J212" i="2"/>
  <c r="J230" i="2"/>
  <c r="J269" i="2"/>
  <c r="G276" i="2"/>
  <c r="J283" i="2"/>
  <c r="L283" i="2"/>
  <c r="G287" i="2"/>
  <c r="G288" i="2"/>
  <c r="G289" i="2"/>
  <c r="H291" i="2"/>
  <c r="J312" i="2"/>
  <c r="J325" i="2"/>
  <c r="G330" i="2"/>
  <c r="J340" i="2"/>
  <c r="J347" i="2"/>
  <c r="F365" i="2"/>
  <c r="F353" i="2"/>
  <c r="F341" i="2"/>
  <c r="F329" i="2"/>
  <c r="F317" i="2"/>
  <c r="F305" i="2"/>
  <c r="F364" i="2"/>
  <c r="F19" i="2"/>
  <c r="F20" i="2"/>
  <c r="F21" i="2"/>
  <c r="F22" i="2"/>
  <c r="F23" i="2"/>
  <c r="F24" i="2"/>
  <c r="F25" i="2"/>
  <c r="F26" i="2"/>
  <c r="F27" i="2"/>
  <c r="F28" i="2"/>
  <c r="F29" i="2"/>
  <c r="F30" i="2"/>
  <c r="C7" i="11" s="1"/>
  <c r="F31" i="2"/>
  <c r="F32" i="2"/>
  <c r="F33" i="2"/>
  <c r="F34" i="2"/>
  <c r="F35" i="2"/>
  <c r="F36" i="2"/>
  <c r="F37" i="2"/>
  <c r="F38" i="2"/>
  <c r="F39" i="2"/>
  <c r="F40" i="2"/>
  <c r="F41" i="2"/>
  <c r="F42" i="2"/>
  <c r="C8" i="11" s="1"/>
  <c r="F43" i="2"/>
  <c r="F44" i="2"/>
  <c r="F45" i="2"/>
  <c r="F46" i="2"/>
  <c r="F47" i="2"/>
  <c r="F48" i="2"/>
  <c r="F49" i="2"/>
  <c r="F50" i="2"/>
  <c r="F51" i="2"/>
  <c r="F52" i="2"/>
  <c r="F53" i="2"/>
  <c r="F54" i="2"/>
  <c r="C9" i="11" s="1"/>
  <c r="F55" i="2"/>
  <c r="F56" i="2"/>
  <c r="F57" i="2"/>
  <c r="F58" i="2"/>
  <c r="F59" i="2"/>
  <c r="F60" i="2"/>
  <c r="F61" i="2"/>
  <c r="F62" i="2"/>
  <c r="F63" i="2"/>
  <c r="F64" i="2"/>
  <c r="F65" i="2"/>
  <c r="F66" i="2"/>
  <c r="C10" i="11" s="1"/>
  <c r="D10" i="11" s="1"/>
  <c r="F67" i="2"/>
  <c r="F68" i="2"/>
  <c r="F69" i="2"/>
  <c r="F70" i="2"/>
  <c r="F71" i="2"/>
  <c r="F72" i="2"/>
  <c r="F73" i="2"/>
  <c r="F74" i="2"/>
  <c r="F75" i="2"/>
  <c r="F76" i="2"/>
  <c r="F77" i="2"/>
  <c r="F78" i="2"/>
  <c r="C11" i="11" s="1"/>
  <c r="F79" i="2"/>
  <c r="F80" i="2"/>
  <c r="F81" i="2"/>
  <c r="F82" i="2"/>
  <c r="F83" i="2"/>
  <c r="F84" i="2"/>
  <c r="F85" i="2"/>
  <c r="F86" i="2"/>
  <c r="F87" i="2"/>
  <c r="F88" i="2"/>
  <c r="F89" i="2"/>
  <c r="F90" i="2"/>
  <c r="C12" i="11" s="1"/>
  <c r="F91" i="2"/>
  <c r="F92" i="2"/>
  <c r="F93" i="2"/>
  <c r="F94" i="2"/>
  <c r="F95" i="2"/>
  <c r="F96" i="2"/>
  <c r="F97" i="2"/>
  <c r="F98" i="2"/>
  <c r="F99" i="2"/>
  <c r="F100" i="2"/>
  <c r="F101" i="2"/>
  <c r="F102" i="2"/>
  <c r="C13" i="11" s="1"/>
  <c r="F103" i="2"/>
  <c r="F104" i="2"/>
  <c r="F105" i="2"/>
  <c r="F106" i="2"/>
  <c r="F107" i="2"/>
  <c r="F108" i="2"/>
  <c r="F109" i="2"/>
  <c r="F110" i="2"/>
  <c r="F111" i="2"/>
  <c r="F112" i="2"/>
  <c r="F113" i="2"/>
  <c r="F114" i="2"/>
  <c r="C14" i="11" s="1"/>
  <c r="D14" i="11" s="1"/>
  <c r="F115" i="2"/>
  <c r="F116" i="2"/>
  <c r="F117" i="2"/>
  <c r="F118" i="2"/>
  <c r="F119" i="2"/>
  <c r="F120" i="2"/>
  <c r="F121" i="2"/>
  <c r="F122" i="2"/>
  <c r="F123" i="2"/>
  <c r="F124" i="2"/>
  <c r="F125" i="2"/>
  <c r="F126" i="2"/>
  <c r="C15" i="11" s="1"/>
  <c r="F127" i="2"/>
  <c r="F128" i="2"/>
  <c r="F129" i="2"/>
  <c r="F130" i="2"/>
  <c r="F131" i="2"/>
  <c r="F132" i="2"/>
  <c r="F133" i="2"/>
  <c r="F134" i="2"/>
  <c r="F135" i="2"/>
  <c r="F136" i="2"/>
  <c r="F137" i="2"/>
  <c r="F138" i="2"/>
  <c r="C16" i="11" s="1"/>
  <c r="F139" i="2"/>
  <c r="F140" i="2"/>
  <c r="F141" i="2"/>
  <c r="F142" i="2"/>
  <c r="F143" i="2"/>
  <c r="F144" i="2"/>
  <c r="F145" i="2"/>
  <c r="F146" i="2"/>
  <c r="F147" i="2"/>
  <c r="F148" i="2"/>
  <c r="F149" i="2"/>
  <c r="F150" i="2"/>
  <c r="C17" i="11" s="1"/>
  <c r="F151" i="2"/>
  <c r="F152" i="2"/>
  <c r="F153" i="2"/>
  <c r="F154" i="2"/>
  <c r="F155" i="2"/>
  <c r="F156" i="2"/>
  <c r="F157" i="2"/>
  <c r="F158" i="2"/>
  <c r="F159" i="2"/>
  <c r="F160" i="2"/>
  <c r="F161" i="2"/>
  <c r="F162" i="2"/>
  <c r="C18" i="11" s="1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C20" i="11" s="1"/>
  <c r="F187" i="2"/>
  <c r="F188" i="2"/>
  <c r="F189" i="2"/>
  <c r="F190" i="2"/>
  <c r="F191" i="2"/>
  <c r="F192" i="2"/>
  <c r="F193" i="2"/>
  <c r="F194" i="2"/>
  <c r="F195" i="2"/>
  <c r="F196" i="2"/>
  <c r="F197" i="2"/>
  <c r="F198" i="2"/>
  <c r="C21" i="11" s="1"/>
  <c r="T193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C22" i="11" s="1"/>
  <c r="F211" i="2"/>
  <c r="F212" i="2"/>
  <c r="F213" i="2"/>
  <c r="F214" i="2"/>
  <c r="F215" i="2"/>
  <c r="F216" i="2"/>
  <c r="F217" i="2"/>
  <c r="F218" i="2"/>
  <c r="F219" i="2"/>
  <c r="F220" i="2"/>
  <c r="F221" i="2"/>
  <c r="F222" i="2"/>
  <c r="C23" i="11" s="1"/>
  <c r="F223" i="2"/>
  <c r="F224" i="2"/>
  <c r="F225" i="2"/>
  <c r="F226" i="2"/>
  <c r="F227" i="2"/>
  <c r="F228" i="2"/>
  <c r="F229" i="2"/>
  <c r="F230" i="2"/>
  <c r="F231" i="2"/>
  <c r="F232" i="2"/>
  <c r="F233" i="2"/>
  <c r="F234" i="2"/>
  <c r="C24" i="11" s="1"/>
  <c r="T22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T23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88" i="2"/>
  <c r="F289" i="2"/>
  <c r="F290" i="2"/>
  <c r="F291" i="2"/>
  <c r="F292" i="2"/>
  <c r="F293" i="2"/>
  <c r="F294" i="2"/>
  <c r="C29" i="11" s="1"/>
  <c r="F295" i="2"/>
  <c r="F296" i="2"/>
  <c r="F297" i="2"/>
  <c r="F298" i="2"/>
  <c r="F299" i="2"/>
  <c r="F300" i="2"/>
  <c r="F301" i="2"/>
  <c r="F302" i="2"/>
  <c r="F303" i="2"/>
  <c r="F304" i="2"/>
  <c r="F306" i="2"/>
  <c r="F307" i="2"/>
  <c r="F308" i="2"/>
  <c r="F309" i="2"/>
  <c r="F310" i="2"/>
  <c r="F311" i="2"/>
  <c r="F312" i="2"/>
  <c r="F313" i="2"/>
  <c r="F314" i="2"/>
  <c r="F315" i="2"/>
  <c r="F316" i="2"/>
  <c r="F318" i="2"/>
  <c r="F319" i="2"/>
  <c r="F320" i="2"/>
  <c r="F321" i="2"/>
  <c r="F322" i="2"/>
  <c r="F323" i="2"/>
  <c r="F324" i="2"/>
  <c r="F325" i="2"/>
  <c r="F326" i="2"/>
  <c r="F327" i="2"/>
  <c r="F328" i="2"/>
  <c r="F330" i="2"/>
  <c r="F331" i="2"/>
  <c r="F332" i="2"/>
  <c r="F333" i="2"/>
  <c r="F334" i="2"/>
  <c r="F335" i="2"/>
  <c r="F336" i="2"/>
  <c r="F337" i="2"/>
  <c r="F338" i="2"/>
  <c r="F339" i="2"/>
  <c r="F340" i="2"/>
  <c r="F342" i="2"/>
  <c r="T335" i="2"/>
  <c r="F343" i="2"/>
  <c r="F344" i="2"/>
  <c r="F345" i="2"/>
  <c r="F346" i="2"/>
  <c r="F347" i="2"/>
  <c r="F348" i="2"/>
  <c r="F349" i="2"/>
  <c r="F350" i="2"/>
  <c r="F351" i="2"/>
  <c r="F352" i="2"/>
  <c r="F354" i="2"/>
  <c r="C34" i="11" s="1"/>
  <c r="T354" i="2"/>
  <c r="F355" i="2"/>
  <c r="F356" i="2"/>
  <c r="F357" i="2"/>
  <c r="F358" i="2"/>
  <c r="F359" i="2"/>
  <c r="F360" i="2"/>
  <c r="F361" i="2"/>
  <c r="F362" i="2"/>
  <c r="F363" i="2"/>
  <c r="D363" i="2"/>
  <c r="C56" i="10"/>
  <c r="D360" i="2"/>
  <c r="C55" i="10" s="1"/>
  <c r="D351" i="2"/>
  <c r="C52" i="10"/>
  <c r="N395" i="2"/>
  <c r="O395" i="2"/>
  <c r="P395" i="2"/>
  <c r="D357" i="2"/>
  <c r="C54" i="10"/>
  <c r="D354" i="2"/>
  <c r="C53" i="10" s="1"/>
  <c r="D348" i="2"/>
  <c r="C51" i="10"/>
  <c r="D345" i="2"/>
  <c r="C50" i="10" s="1"/>
  <c r="D342" i="2"/>
  <c r="C49" i="10"/>
  <c r="D339" i="2"/>
  <c r="C48" i="10" s="1"/>
  <c r="D336" i="2"/>
  <c r="C47" i="10"/>
  <c r="D333" i="2"/>
  <c r="C46" i="10" s="1"/>
  <c r="D321" i="2"/>
  <c r="C42" i="10"/>
  <c r="D330" i="2"/>
  <c r="C45" i="10" s="1"/>
  <c r="D309" i="2"/>
  <c r="C38" i="10"/>
  <c r="D297" i="2"/>
  <c r="C34" i="10" s="1"/>
  <c r="D285" i="2"/>
  <c r="C30" i="10"/>
  <c r="D273" i="2"/>
  <c r="C26" i="10" s="1"/>
  <c r="D21" i="2"/>
  <c r="D24" i="2"/>
  <c r="D27" i="2"/>
  <c r="D30" i="2"/>
  <c r="D33" i="2"/>
  <c r="D36" i="2"/>
  <c r="D39" i="2"/>
  <c r="D42" i="2"/>
  <c r="D45" i="2"/>
  <c r="D48" i="2"/>
  <c r="D51" i="2"/>
  <c r="D54" i="2"/>
  <c r="D57" i="2"/>
  <c r="D60" i="2"/>
  <c r="D63" i="2"/>
  <c r="D66" i="2"/>
  <c r="D69" i="2"/>
  <c r="D72" i="2"/>
  <c r="D75" i="2"/>
  <c r="D78" i="2"/>
  <c r="D81" i="2"/>
  <c r="D84" i="2"/>
  <c r="D87" i="2"/>
  <c r="D90" i="2"/>
  <c r="D93" i="2"/>
  <c r="D96" i="2"/>
  <c r="D99" i="2"/>
  <c r="D102" i="2"/>
  <c r="D105" i="2"/>
  <c r="D108" i="2"/>
  <c r="D111" i="2"/>
  <c r="D114" i="2"/>
  <c r="D117" i="2"/>
  <c r="D120" i="2"/>
  <c r="D123" i="2"/>
  <c r="D126" i="2"/>
  <c r="D129" i="2"/>
  <c r="D132" i="2"/>
  <c r="D135" i="2"/>
  <c r="D138" i="2"/>
  <c r="D141" i="2"/>
  <c r="D144" i="2"/>
  <c r="D147" i="2"/>
  <c r="D150" i="2"/>
  <c r="D153" i="2"/>
  <c r="D156" i="2"/>
  <c r="D159" i="2"/>
  <c r="D162" i="2"/>
  <c r="D165" i="2"/>
  <c r="D168" i="2"/>
  <c r="D171" i="2"/>
  <c r="D174" i="2"/>
  <c r="D177" i="2"/>
  <c r="D180" i="2"/>
  <c r="D183" i="2"/>
  <c r="D186" i="2"/>
  <c r="D189" i="2"/>
  <c r="D192" i="2"/>
  <c r="D195" i="2"/>
  <c r="D198" i="2"/>
  <c r="D201" i="2"/>
  <c r="C2" i="10"/>
  <c r="D204" i="2"/>
  <c r="C3" i="10" s="1"/>
  <c r="D207" i="2"/>
  <c r="C4" i="10"/>
  <c r="D210" i="2"/>
  <c r="C5" i="10" s="1"/>
  <c r="D213" i="2"/>
  <c r="C6" i="10"/>
  <c r="D216" i="2"/>
  <c r="C7" i="10" s="1"/>
  <c r="D219" i="2"/>
  <c r="C8" i="10"/>
  <c r="D222" i="2"/>
  <c r="C9" i="10" s="1"/>
  <c r="D225" i="2"/>
  <c r="C10" i="10"/>
  <c r="D228" i="2"/>
  <c r="C11" i="10" s="1"/>
  <c r="D231" i="2"/>
  <c r="C12" i="10"/>
  <c r="D234" i="2"/>
  <c r="C13" i="10" s="1"/>
  <c r="D237" i="2"/>
  <c r="C14" i="10"/>
  <c r="D240" i="2"/>
  <c r="C15" i="10" s="1"/>
  <c r="D243" i="2"/>
  <c r="C16" i="10"/>
  <c r="D246" i="2"/>
  <c r="C17" i="10" s="1"/>
  <c r="D249" i="2"/>
  <c r="C18" i="10"/>
  <c r="D252" i="2"/>
  <c r="C19" i="10" s="1"/>
  <c r="D255" i="2"/>
  <c r="C20" i="10"/>
  <c r="D258" i="2"/>
  <c r="C21" i="10" s="1"/>
  <c r="D270" i="2"/>
  <c r="C25" i="10"/>
  <c r="D279" i="2"/>
  <c r="C28" i="10" s="1"/>
  <c r="D282" i="2"/>
  <c r="C29" i="10"/>
  <c r="D288" i="2"/>
  <c r="C31" i="10" s="1"/>
  <c r="D291" i="2"/>
  <c r="C32" i="10"/>
  <c r="D294" i="2"/>
  <c r="C33" i="10" s="1"/>
  <c r="D300" i="2"/>
  <c r="C35" i="10"/>
  <c r="D303" i="2"/>
  <c r="C36" i="10" s="1"/>
  <c r="D306" i="2"/>
  <c r="C37" i="10"/>
  <c r="D312" i="2"/>
  <c r="C39" i="10" s="1"/>
  <c r="D315" i="2"/>
  <c r="C40" i="10"/>
  <c r="D318" i="2"/>
  <c r="C41" i="10" s="1"/>
  <c r="D324" i="2"/>
  <c r="C43" i="10"/>
  <c r="D327" i="2"/>
  <c r="C44" i="10" s="1"/>
  <c r="G2" i="3"/>
  <c r="G1" i="4"/>
  <c r="E1" i="8"/>
  <c r="E1" i="9"/>
  <c r="T199" i="2"/>
  <c r="T181" i="2"/>
  <c r="T285" i="2"/>
  <c r="T283" i="2"/>
  <c r="T289" i="2"/>
  <c r="T211" i="2"/>
  <c r="T334" i="2"/>
  <c r="T290" i="2"/>
  <c r="T294" i="2"/>
  <c r="L92" i="2"/>
  <c r="T190" i="2"/>
  <c r="T192" i="2"/>
  <c r="T339" i="2"/>
  <c r="T207" i="2"/>
  <c r="T187" i="2"/>
  <c r="T228" i="2"/>
  <c r="T226" i="2"/>
  <c r="T233" i="2"/>
  <c r="L344" i="2"/>
  <c r="T165" i="2"/>
  <c r="T206" i="2"/>
  <c r="T183" i="2"/>
  <c r="T189" i="2"/>
  <c r="L32" i="2"/>
  <c r="L33" i="2"/>
  <c r="T242" i="2"/>
  <c r="T225" i="2"/>
  <c r="T168" i="2"/>
  <c r="T219" i="2"/>
  <c r="T205" i="2"/>
  <c r="T222" i="2"/>
  <c r="T191" i="2"/>
  <c r="T232" i="2"/>
  <c r="T182" i="2"/>
  <c r="T229" i="2"/>
  <c r="T184" i="2"/>
  <c r="T230" i="2"/>
  <c r="T174" i="2"/>
  <c r="T214" i="2"/>
  <c r="T197" i="2"/>
  <c r="T177" i="2"/>
  <c r="T231" i="2"/>
  <c r="T209" i="2"/>
  <c r="T240" i="2"/>
  <c r="T176" i="2"/>
  <c r="T221" i="2"/>
  <c r="T216" i="2"/>
  <c r="T328" i="2"/>
  <c r="J261" i="2"/>
  <c r="L188" i="2"/>
  <c r="L189" i="2" s="1"/>
  <c r="L224" i="2"/>
  <c r="L225" i="2" s="1"/>
  <c r="T313" i="2"/>
  <c r="T196" i="2"/>
  <c r="T169" i="2"/>
  <c r="T254" i="2"/>
  <c r="T218" i="2"/>
  <c r="T202" i="2"/>
  <c r="L152" i="2"/>
  <c r="L153" i="2" s="1"/>
  <c r="L80" i="2"/>
  <c r="L81" i="2" s="1"/>
  <c r="T198" i="2"/>
  <c r="T163" i="2"/>
  <c r="T244" i="2"/>
  <c r="T309" i="2"/>
  <c r="T227" i="2"/>
  <c r="T178" i="2"/>
  <c r="T223" i="2"/>
  <c r="T200" i="2"/>
  <c r="T180" i="2"/>
  <c r="T195" i="2"/>
  <c r="T220" i="2"/>
  <c r="T215" i="2"/>
  <c r="T175" i="2"/>
  <c r="T213" i="2"/>
  <c r="T238" i="2"/>
  <c r="T204" i="2"/>
  <c r="T234" i="2"/>
  <c r="T172" i="2"/>
  <c r="T188" i="2"/>
  <c r="T186" i="2"/>
  <c r="T171" i="2"/>
  <c r="T201" i="2"/>
  <c r="T203" i="2"/>
  <c r="T170" i="2"/>
  <c r="T208" i="2"/>
  <c r="T179" i="2"/>
  <c r="T250" i="2"/>
  <c r="T194" i="2"/>
  <c r="T212" i="2"/>
  <c r="T217" i="2"/>
  <c r="T164" i="2"/>
  <c r="T185" i="2"/>
  <c r="L355" i="2"/>
  <c r="L356" i="2"/>
  <c r="L357" i="2" s="1"/>
  <c r="F277" i="2"/>
  <c r="T284" i="2"/>
  <c r="T293" i="2"/>
  <c r="T286" i="2"/>
  <c r="D264" i="2"/>
  <c r="C23" i="10" s="1"/>
  <c r="F283" i="2"/>
  <c r="F279" i="2"/>
  <c r="F260" i="2"/>
  <c r="F286" i="2"/>
  <c r="F282" i="2"/>
  <c r="F278" i="2"/>
  <c r="T292" i="2"/>
  <c r="T287" i="2"/>
  <c r="T288" i="2"/>
  <c r="T312" i="2"/>
  <c r="D276" i="2"/>
  <c r="C27" i="10" s="1"/>
  <c r="T291" i="2"/>
  <c r="F285" i="2"/>
  <c r="F281" i="2"/>
  <c r="K93" i="2"/>
  <c r="K183" i="2"/>
  <c r="F269" i="2"/>
  <c r="K201" i="2"/>
  <c r="E2" i="10"/>
  <c r="F265" i="2"/>
  <c r="K27" i="2"/>
  <c r="K78" i="2"/>
  <c r="K195" i="2"/>
  <c r="K255" i="2"/>
  <c r="E20" i="10"/>
  <c r="K72" i="2"/>
  <c r="T325" i="2"/>
  <c r="T323" i="2"/>
  <c r="T329" i="2"/>
  <c r="K138" i="2"/>
  <c r="K132" i="2"/>
  <c r="K129" i="2"/>
  <c r="K126" i="2"/>
  <c r="K66" i="2"/>
  <c r="T347" i="2"/>
  <c r="T352" i="2"/>
  <c r="T344" i="2"/>
  <c r="T349" i="2"/>
  <c r="T295" i="2"/>
  <c r="T301" i="2"/>
  <c r="T296" i="2"/>
  <c r="T299" i="2"/>
  <c r="T302" i="2"/>
  <c r="T305" i="2"/>
  <c r="T303" i="2"/>
  <c r="T304" i="2"/>
  <c r="T297" i="2"/>
  <c r="T306" i="2"/>
  <c r="K162" i="2"/>
  <c r="M130" i="2"/>
  <c r="K108" i="2"/>
  <c r="K33" i="2"/>
  <c r="M29" i="2"/>
  <c r="J265" i="2"/>
  <c r="F274" i="2"/>
  <c r="F275" i="2"/>
  <c r="F276" i="2"/>
  <c r="D267" i="2"/>
  <c r="C24" i="10" s="1"/>
  <c r="F271" i="2"/>
  <c r="F264" i="2"/>
  <c r="F272" i="2"/>
  <c r="K81" i="2"/>
  <c r="K123" i="2"/>
  <c r="T351" i="2"/>
  <c r="K225" i="2"/>
  <c r="E10" i="10"/>
  <c r="M185" i="2"/>
  <c r="K189" i="2"/>
  <c r="K237" i="2"/>
  <c r="E14" i="10" s="1"/>
  <c r="K150" i="2"/>
  <c r="K363" i="2"/>
  <c r="E56" i="10" s="1"/>
  <c r="K60" i="2"/>
  <c r="T308" i="2"/>
  <c r="T310" i="2"/>
  <c r="T314" i="2"/>
  <c r="T317" i="2"/>
  <c r="T315" i="2"/>
  <c r="T307" i="2"/>
  <c r="K39" i="2"/>
  <c r="I292" i="2"/>
  <c r="J292" i="2" s="1"/>
  <c r="K153" i="2"/>
  <c r="K57" i="2"/>
  <c r="K357" i="2"/>
  <c r="E54" i="10"/>
  <c r="K180" i="2"/>
  <c r="M184" i="2"/>
  <c r="Q184" i="2"/>
  <c r="T343" i="2"/>
  <c r="T350" i="2"/>
  <c r="H290" i="2"/>
  <c r="H331" i="2"/>
  <c r="H332" i="2"/>
  <c r="H330" i="2"/>
  <c r="H287" i="2"/>
  <c r="H288" i="2"/>
  <c r="H289" i="2"/>
  <c r="H276" i="2"/>
  <c r="H277" i="2"/>
  <c r="I278" i="2" s="1"/>
  <c r="H278" i="2"/>
  <c r="T272" i="2"/>
  <c r="T274" i="2"/>
  <c r="T275" i="2"/>
  <c r="T282" i="2"/>
  <c r="T277" i="2"/>
  <c r="T271" i="2"/>
  <c r="Q185" i="2"/>
  <c r="Q130" i="2"/>
  <c r="I289" i="2"/>
  <c r="J289" i="2"/>
  <c r="I291" i="2"/>
  <c r="J291" i="2"/>
  <c r="I287" i="2"/>
  <c r="J287" i="2"/>
  <c r="I276" i="2"/>
  <c r="J276" i="2"/>
  <c r="I330" i="2"/>
  <c r="J330" i="2" s="1"/>
  <c r="K330" i="2" s="1"/>
  <c r="E45" i="10" s="1"/>
  <c r="I331" i="2"/>
  <c r="J331" i="2"/>
  <c r="I332" i="2"/>
  <c r="J332" i="2"/>
  <c r="I333" i="2"/>
  <c r="J333" i="2" s="1"/>
  <c r="P185" i="2"/>
  <c r="O185" i="2"/>
  <c r="J278" i="2"/>
  <c r="I279" i="2"/>
  <c r="J279" i="2" s="1"/>
  <c r="I290" i="2"/>
  <c r="J290" i="2"/>
  <c r="I277" i="2"/>
  <c r="J277" i="2" s="1"/>
  <c r="K279" i="2" s="1"/>
  <c r="E28" i="10" s="1"/>
  <c r="L331" i="2"/>
  <c r="K333" i="2"/>
  <c r="E46" i="10" s="1"/>
  <c r="K291" i="2"/>
  <c r="E32" i="10" s="1"/>
  <c r="L332" i="2"/>
  <c r="L333" i="2"/>
  <c r="L334" i="2" s="1"/>
  <c r="L335" i="2" s="1"/>
  <c r="L336" i="2" s="1"/>
  <c r="Q153" i="2" l="1"/>
  <c r="O153" i="2"/>
  <c r="M344" i="2"/>
  <c r="Q344" i="2" s="1"/>
  <c r="M298" i="2"/>
  <c r="I288" i="2"/>
  <c r="J288" i="2" s="1"/>
  <c r="K144" i="2"/>
  <c r="Q29" i="2"/>
  <c r="P29" i="2"/>
  <c r="M142" i="2"/>
  <c r="K141" i="2"/>
  <c r="M151" i="2"/>
  <c r="M149" i="2"/>
  <c r="M150" i="2"/>
  <c r="L141" i="2"/>
  <c r="L142" i="2" s="1"/>
  <c r="M152" i="2"/>
  <c r="L82" i="2"/>
  <c r="L83" i="2" s="1"/>
  <c r="L84" i="2" s="1"/>
  <c r="L85" i="2" s="1"/>
  <c r="M87" i="2"/>
  <c r="K84" i="2"/>
  <c r="K147" i="2"/>
  <c r="M155" i="2"/>
  <c r="L108" i="2"/>
  <c r="L109" i="2" s="1"/>
  <c r="L176" i="2"/>
  <c r="L177" i="2" s="1"/>
  <c r="L178" i="2" s="1"/>
  <c r="L179" i="2" s="1"/>
  <c r="L180" i="2" s="1"/>
  <c r="L181" i="2" s="1"/>
  <c r="L182" i="2" s="1"/>
  <c r="L183" i="2" s="1"/>
  <c r="L184" i="2" s="1"/>
  <c r="L185" i="2" s="1"/>
  <c r="L186" i="2" s="1"/>
  <c r="K342" i="2"/>
  <c r="E49" i="10" s="1"/>
  <c r="M362" i="2"/>
  <c r="Q362" i="2" s="1"/>
  <c r="K354" i="2"/>
  <c r="E53" i="10" s="1"/>
  <c r="L43" i="2"/>
  <c r="L44" i="2" s="1"/>
  <c r="M54" i="2"/>
  <c r="K45" i="2"/>
  <c r="L115" i="2"/>
  <c r="M123" i="2"/>
  <c r="K117" i="2"/>
  <c r="K367" i="2"/>
  <c r="D367" i="2"/>
  <c r="F391" i="2"/>
  <c r="F405" i="2" s="1"/>
  <c r="F395" i="2"/>
  <c r="K267" i="2"/>
  <c r="E24" i="10" s="1"/>
  <c r="L143" i="2"/>
  <c r="L144" i="2" s="1"/>
  <c r="L145" i="2" s="1"/>
  <c r="L146" i="2" s="1"/>
  <c r="L147" i="2" s="1"/>
  <c r="L148" i="2" s="1"/>
  <c r="L149" i="2" s="1"/>
  <c r="L150" i="2" s="1"/>
  <c r="M154" i="2"/>
  <c r="O29" i="2"/>
  <c r="K231" i="2"/>
  <c r="E12" i="10" s="1"/>
  <c r="M147" i="2"/>
  <c r="L103" i="2"/>
  <c r="L104" i="2" s="1"/>
  <c r="K105" i="2"/>
  <c r="M114" i="2"/>
  <c r="C389" i="2"/>
  <c r="C408" i="2"/>
  <c r="D261" i="2"/>
  <c r="C22" i="10" s="1"/>
  <c r="F259" i="2"/>
  <c r="F389" i="2" s="1"/>
  <c r="F261" i="2"/>
  <c r="E259" i="2"/>
  <c r="E260" i="2" s="1"/>
  <c r="E261" i="2" s="1"/>
  <c r="J259" i="2"/>
  <c r="F263" i="2"/>
  <c r="F268" i="2"/>
  <c r="F262" i="2"/>
  <c r="F267" i="2"/>
  <c r="F270" i="2"/>
  <c r="F266" i="2"/>
  <c r="M32" i="2"/>
  <c r="M31" i="2"/>
  <c r="M50" i="2"/>
  <c r="M47" i="2"/>
  <c r="K54" i="2"/>
  <c r="M64" i="2"/>
  <c r="M63" i="2"/>
  <c r="M81" i="2"/>
  <c r="L175" i="2"/>
  <c r="K177" i="2"/>
  <c r="M186" i="2"/>
  <c r="L105" i="2"/>
  <c r="M115" i="2"/>
  <c r="M116" i="2"/>
  <c r="M127" i="2"/>
  <c r="M148" i="2"/>
  <c r="K159" i="2"/>
  <c r="M168" i="2"/>
  <c r="K174" i="2"/>
  <c r="M183" i="2"/>
  <c r="K186" i="2"/>
  <c r="M187" i="2"/>
  <c r="K207" i="2"/>
  <c r="E4" i="10" s="1"/>
  <c r="M228" i="2"/>
  <c r="K219" i="2"/>
  <c r="E8" i="10" s="1"/>
  <c r="M347" i="2"/>
  <c r="Q347" i="2" s="1"/>
  <c r="K336" i="2"/>
  <c r="E47" i="10" s="1"/>
  <c r="K63" i="2"/>
  <c r="M72" i="2"/>
  <c r="M68" i="2"/>
  <c r="M67" i="2"/>
  <c r="M131" i="2"/>
  <c r="M134" i="2"/>
  <c r="L130" i="2"/>
  <c r="L131" i="2" s="1"/>
  <c r="L132" i="2" s="1"/>
  <c r="L133" i="2" s="1"/>
  <c r="L134" i="2" s="1"/>
  <c r="M137" i="2"/>
  <c r="M135" i="2"/>
  <c r="M132" i="2"/>
  <c r="M133" i="2"/>
  <c r="K234" i="2"/>
  <c r="E13" i="10" s="1"/>
  <c r="C32" i="11"/>
  <c r="T327" i="2"/>
  <c r="T330" i="2"/>
  <c r="T326" i="2"/>
  <c r="T324" i="2"/>
  <c r="T321" i="2"/>
  <c r="T319" i="2"/>
  <c r="T322" i="2"/>
  <c r="T320" i="2"/>
  <c r="C26" i="11"/>
  <c r="T247" i="2"/>
  <c r="T258" i="2"/>
  <c r="T257" i="2"/>
  <c r="T256" i="2"/>
  <c r="T252" i="2"/>
  <c r="T255" i="2"/>
  <c r="T251" i="2"/>
  <c r="T249" i="2"/>
  <c r="T253" i="2"/>
  <c r="T248" i="2"/>
  <c r="K99" i="2"/>
  <c r="K168" i="2"/>
  <c r="K300" i="2"/>
  <c r="E35" i="10" s="1"/>
  <c r="C28" i="11"/>
  <c r="T276" i="2"/>
  <c r="T280" i="2"/>
  <c r="T281" i="2"/>
  <c r="T279" i="2"/>
  <c r="T278" i="2"/>
  <c r="T273" i="2"/>
  <c r="K204" i="2"/>
  <c r="E3" i="10" s="1"/>
  <c r="L55" i="2"/>
  <c r="M65" i="2"/>
  <c r="M66" i="2"/>
  <c r="L19" i="2"/>
  <c r="L20" i="2" s="1"/>
  <c r="L21" i="2" s="1"/>
  <c r="L22" i="2" s="1"/>
  <c r="L23" i="2" s="1"/>
  <c r="L24" i="2" s="1"/>
  <c r="L25" i="2" s="1"/>
  <c r="L26" i="2" s="1"/>
  <c r="L27" i="2" s="1"/>
  <c r="L28" i="2" s="1"/>
  <c r="L29" i="2" s="1"/>
  <c r="M26" i="2"/>
  <c r="M28" i="2"/>
  <c r="K21" i="2"/>
  <c r="M27" i="2"/>
  <c r="K303" i="2"/>
  <c r="E36" i="10" s="1"/>
  <c r="K48" i="2"/>
  <c r="M57" i="2"/>
  <c r="K114" i="2"/>
  <c r="K198" i="2"/>
  <c r="M208" i="2"/>
  <c r="M189" i="2"/>
  <c r="M188" i="2"/>
  <c r="K24" i="2"/>
  <c r="D34" i="11"/>
  <c r="C33" i="11"/>
  <c r="T333" i="2"/>
  <c r="T331" i="2"/>
  <c r="T342" i="2"/>
  <c r="C25" i="11"/>
  <c r="T237" i="2"/>
  <c r="T239" i="2"/>
  <c r="T245" i="2"/>
  <c r="T241" i="2"/>
  <c r="L116" i="2"/>
  <c r="L117" i="2" s="1"/>
  <c r="K42" i="2"/>
  <c r="E262" i="2"/>
  <c r="E263" i="2" s="1"/>
  <c r="E264" i="2" s="1"/>
  <c r="E265" i="2" s="1"/>
  <c r="E266" i="2" s="1"/>
  <c r="E267" i="2" s="1"/>
  <c r="E268" i="2" s="1"/>
  <c r="E269" i="2" s="1"/>
  <c r="E270" i="2" s="1"/>
  <c r="L45" i="2"/>
  <c r="L46" i="2" s="1"/>
  <c r="L47" i="2" s="1"/>
  <c r="L48" i="2" s="1"/>
  <c r="L59" i="2"/>
  <c r="L60" i="2" s="1"/>
  <c r="L61" i="2" s="1"/>
  <c r="L62" i="2" s="1"/>
  <c r="L63" i="2" s="1"/>
  <c r="L64" i="2" s="1"/>
  <c r="L65" i="2" s="1"/>
  <c r="L66" i="2" s="1"/>
  <c r="L106" i="2"/>
  <c r="L107" i="2" s="1"/>
  <c r="L200" i="2"/>
  <c r="L201" i="2" s="1"/>
  <c r="L202" i="2" s="1"/>
  <c r="I358" i="2"/>
  <c r="J358" i="2" s="1"/>
  <c r="I359" i="2"/>
  <c r="J359" i="2" s="1"/>
  <c r="I349" i="2"/>
  <c r="J349" i="2" s="1"/>
  <c r="M352" i="2" s="1"/>
  <c r="Q352" i="2" s="1"/>
  <c r="I350" i="2"/>
  <c r="J350" i="2" s="1"/>
  <c r="I346" i="2"/>
  <c r="J346" i="2" s="1"/>
  <c r="I345" i="2"/>
  <c r="J345" i="2" s="1"/>
  <c r="I327" i="2"/>
  <c r="J327" i="2" s="1"/>
  <c r="I326" i="2"/>
  <c r="J326" i="2" s="1"/>
  <c r="I319" i="2"/>
  <c r="J319" i="2" s="1"/>
  <c r="I318" i="2"/>
  <c r="J318" i="2" s="1"/>
  <c r="I314" i="2"/>
  <c r="J314" i="2" s="1"/>
  <c r="I315" i="2"/>
  <c r="J315" i="2" s="1"/>
  <c r="I311" i="2"/>
  <c r="J311" i="2" s="1"/>
  <c r="I310" i="2"/>
  <c r="J310" i="2" s="1"/>
  <c r="I306" i="2"/>
  <c r="J306" i="2" s="1"/>
  <c r="I307" i="2"/>
  <c r="J307" i="2" s="1"/>
  <c r="I295" i="2"/>
  <c r="J295" i="2" s="1"/>
  <c r="I294" i="2"/>
  <c r="J294" i="2" s="1"/>
  <c r="I285" i="2"/>
  <c r="J285" i="2" s="1"/>
  <c r="I286" i="2"/>
  <c r="J286" i="2" s="1"/>
  <c r="I274" i="2"/>
  <c r="J274" i="2" s="1"/>
  <c r="I275" i="2"/>
  <c r="J275" i="2" s="1"/>
  <c r="I271" i="2"/>
  <c r="J271" i="2" s="1"/>
  <c r="I270" i="2"/>
  <c r="J270" i="2" s="1"/>
  <c r="I266" i="2"/>
  <c r="J266" i="2" s="1"/>
  <c r="I267" i="2"/>
  <c r="J267" i="2" s="1"/>
  <c r="L154" i="2"/>
  <c r="T353" i="2"/>
  <c r="T346" i="2"/>
  <c r="M203" i="2"/>
  <c r="T337" i="2"/>
  <c r="T336" i="2"/>
  <c r="T246" i="2"/>
  <c r="T235" i="2"/>
  <c r="T338" i="2"/>
  <c r="C30" i="11"/>
  <c r="T298" i="2"/>
  <c r="T300" i="2"/>
  <c r="L56" i="2"/>
  <c r="L57" i="2" s="1"/>
  <c r="L58" i="2" s="1"/>
  <c r="I263" i="2"/>
  <c r="J263" i="2" s="1"/>
  <c r="I323" i="2"/>
  <c r="J323" i="2" s="1"/>
  <c r="L284" i="2"/>
  <c r="T348" i="2"/>
  <c r="J262" i="2"/>
  <c r="F273" i="2"/>
  <c r="T341" i="2"/>
  <c r="T340" i="2"/>
  <c r="T345" i="2"/>
  <c r="T243" i="2"/>
  <c r="T332" i="2"/>
  <c r="C31" i="11"/>
  <c r="T311" i="2"/>
  <c r="T316" i="2"/>
  <c r="T318" i="2"/>
  <c r="C19" i="11"/>
  <c r="T173" i="2"/>
  <c r="T167" i="2"/>
  <c r="T166" i="2"/>
  <c r="F280" i="2"/>
  <c r="F284" i="2"/>
  <c r="F287" i="2"/>
  <c r="L49" i="2"/>
  <c r="L50" i="2" s="1"/>
  <c r="L93" i="2"/>
  <c r="L94" i="2" s="1"/>
  <c r="I258" i="2"/>
  <c r="J258" i="2" s="1"/>
  <c r="I337" i="2"/>
  <c r="J337" i="2" s="1"/>
  <c r="I251" i="2"/>
  <c r="J251" i="2" s="1"/>
  <c r="M259" i="2" s="1"/>
  <c r="I250" i="2"/>
  <c r="J250" i="2" s="1"/>
  <c r="M260" i="2" s="1"/>
  <c r="I246" i="2"/>
  <c r="J246" i="2" s="1"/>
  <c r="I247" i="2"/>
  <c r="J247" i="2" s="1"/>
  <c r="I239" i="2"/>
  <c r="J239" i="2" s="1"/>
  <c r="I238" i="2"/>
  <c r="J238" i="2" s="1"/>
  <c r="M241" i="2" s="1"/>
  <c r="I227" i="2"/>
  <c r="J227" i="2" s="1"/>
  <c r="I226" i="2"/>
  <c r="J226" i="2" s="1"/>
  <c r="I215" i="2"/>
  <c r="J215" i="2" s="1"/>
  <c r="M216" i="2" s="1"/>
  <c r="I214" i="2"/>
  <c r="J214" i="2" s="1"/>
  <c r="I211" i="2"/>
  <c r="J211" i="2" s="1"/>
  <c r="I210" i="2"/>
  <c r="J210" i="2" s="1"/>
  <c r="I191" i="2"/>
  <c r="J191" i="2" s="1"/>
  <c r="I190" i="2"/>
  <c r="J190" i="2" s="1"/>
  <c r="M193" i="2" s="1"/>
  <c r="E391" i="2"/>
  <c r="E376" i="2"/>
  <c r="E377" i="2" s="1"/>
  <c r="E378" i="2" s="1"/>
  <c r="S377" i="2"/>
  <c r="I10" i="2"/>
  <c r="J10" i="2" s="1"/>
  <c r="I14" i="2"/>
  <c r="J14" i="2" s="1"/>
  <c r="I30" i="2"/>
  <c r="J30" i="2" s="1"/>
  <c r="I74" i="2"/>
  <c r="J74" i="2" s="1"/>
  <c r="L236" i="2"/>
  <c r="L237" i="2" s="1"/>
  <c r="I206" i="2"/>
  <c r="J206" i="2" s="1"/>
  <c r="I155" i="2"/>
  <c r="J155" i="2" s="1"/>
  <c r="I203" i="2"/>
  <c r="J203" i="2" s="1"/>
  <c r="I243" i="2"/>
  <c r="J243" i="2" s="1"/>
  <c r="I67" i="2"/>
  <c r="J67" i="2" s="1"/>
  <c r="M69" i="2" s="1"/>
  <c r="I95" i="2"/>
  <c r="J95" i="2" s="1"/>
  <c r="H389" i="2"/>
  <c r="T210" i="2"/>
  <c r="I51" i="2"/>
  <c r="J51" i="2" s="1"/>
  <c r="K51" i="2" s="1"/>
  <c r="I135" i="2"/>
  <c r="J135" i="2" s="1"/>
  <c r="I163" i="2"/>
  <c r="J163" i="2" s="1"/>
  <c r="I171" i="2"/>
  <c r="J171" i="2" s="1"/>
  <c r="I34" i="2"/>
  <c r="J34" i="2" s="1"/>
  <c r="I42" i="2"/>
  <c r="J42" i="2" s="1"/>
  <c r="I86" i="2"/>
  <c r="J86" i="2" s="1"/>
  <c r="I102" i="2"/>
  <c r="J102" i="2" s="1"/>
  <c r="I110" i="2"/>
  <c r="J110" i="2" s="1"/>
  <c r="I118" i="2"/>
  <c r="J118" i="2" s="1"/>
  <c r="I222" i="2"/>
  <c r="J222" i="2" s="1"/>
  <c r="E389" i="2"/>
  <c r="E88" i="2"/>
  <c r="E89" i="2" s="1"/>
  <c r="E90" i="2" s="1"/>
  <c r="I366" i="2"/>
  <c r="J366" i="2" s="1"/>
  <c r="I367" i="2"/>
  <c r="J367" i="2" s="1"/>
  <c r="D374" i="2"/>
  <c r="K374" i="2"/>
  <c r="D391" i="2"/>
  <c r="D405" i="2" s="1"/>
  <c r="D395" i="2"/>
  <c r="C60" i="10"/>
  <c r="C66" i="10" s="1"/>
  <c r="S372" i="2"/>
  <c r="S374" i="2"/>
  <c r="C6" i="11"/>
  <c r="T368" i="2"/>
  <c r="T370" i="2"/>
  <c r="T372" i="2"/>
  <c r="T374" i="2"/>
  <c r="T376" i="2"/>
  <c r="T378" i="2"/>
  <c r="C36" i="11"/>
  <c r="T367" i="2"/>
  <c r="T375" i="2"/>
  <c r="T373" i="2"/>
  <c r="T371" i="2"/>
  <c r="T369" i="2"/>
  <c r="T355" i="2"/>
  <c r="T357" i="2"/>
  <c r="T358" i="2"/>
  <c r="H391" i="2"/>
  <c r="H405" i="2" s="1"/>
  <c r="H395" i="2"/>
  <c r="I375" i="2"/>
  <c r="J375" i="2" s="1"/>
  <c r="I369" i="2"/>
  <c r="J369" i="2" s="1"/>
  <c r="I368" i="2"/>
  <c r="J368" i="2" s="1"/>
  <c r="S371" i="2"/>
  <c r="D376" i="2"/>
  <c r="K376" i="2"/>
  <c r="I378" i="2"/>
  <c r="J378" i="2" s="1"/>
  <c r="T366" i="2"/>
  <c r="K368" i="2"/>
  <c r="D368" i="2"/>
  <c r="D389" i="2" s="1"/>
  <c r="I376" i="2"/>
  <c r="J376" i="2" s="1"/>
  <c r="K378" i="2"/>
  <c r="E61" i="10" s="1"/>
  <c r="I380" i="2"/>
  <c r="J380" i="2" s="1"/>
  <c r="S380" i="2" s="1"/>
  <c r="I379" i="2"/>
  <c r="J379" i="2" s="1"/>
  <c r="E395" i="2"/>
  <c r="E405" i="2"/>
  <c r="D31" i="11"/>
  <c r="D23" i="11"/>
  <c r="D12" i="11"/>
  <c r="D33" i="11"/>
  <c r="D17" i="11"/>
  <c r="D29" i="11"/>
  <c r="D22" i="11"/>
  <c r="D13" i="11"/>
  <c r="D19" i="11"/>
  <c r="D35" i="11"/>
  <c r="D15" i="11"/>
  <c r="D8" i="11"/>
  <c r="D7" i="11"/>
  <c r="D24" i="11"/>
  <c r="D18" i="11"/>
  <c r="D11" i="11"/>
  <c r="D30" i="11"/>
  <c r="D36" i="11"/>
  <c r="D20" i="11"/>
  <c r="D25" i="11"/>
  <c r="D9" i="11"/>
  <c r="D32" i="11"/>
  <c r="D16" i="11"/>
  <c r="D21" i="11"/>
  <c r="Q259" i="2" l="1"/>
  <c r="Q193" i="2"/>
  <c r="O193" i="2"/>
  <c r="Q241" i="2"/>
  <c r="O241" i="2"/>
  <c r="Q260" i="2"/>
  <c r="P260" i="2"/>
  <c r="O260" i="2"/>
  <c r="N260" i="2"/>
  <c r="Q216" i="2"/>
  <c r="O216" i="2"/>
  <c r="N216" i="2"/>
  <c r="Q69" i="2"/>
  <c r="N69" i="2"/>
  <c r="O69" i="2"/>
  <c r="P69" i="2"/>
  <c r="J391" i="2"/>
  <c r="J405" i="2" s="1"/>
  <c r="J395" i="2"/>
  <c r="M386" i="2"/>
  <c r="Q386" i="2" s="1"/>
  <c r="S375" i="2"/>
  <c r="M180" i="2"/>
  <c r="M182" i="2"/>
  <c r="K171" i="2"/>
  <c r="M177" i="2"/>
  <c r="N189" i="2" s="1"/>
  <c r="M179" i="2"/>
  <c r="M181" i="2"/>
  <c r="N193" i="2" s="1"/>
  <c r="M178" i="2"/>
  <c r="M252" i="2"/>
  <c r="M253" i="2"/>
  <c r="M254" i="2"/>
  <c r="K243" i="2"/>
  <c r="E16" i="10" s="1"/>
  <c r="J389" i="2"/>
  <c r="M21" i="2"/>
  <c r="M20" i="2"/>
  <c r="M19" i="2"/>
  <c r="M18" i="2"/>
  <c r="M202" i="2"/>
  <c r="L239" i="2"/>
  <c r="L240" i="2" s="1"/>
  <c r="L241" i="2" s="1"/>
  <c r="L242" i="2" s="1"/>
  <c r="L243" i="2" s="1"/>
  <c r="L244" i="2" s="1"/>
  <c r="L245" i="2" s="1"/>
  <c r="L246" i="2" s="1"/>
  <c r="U239" i="2"/>
  <c r="M250" i="2"/>
  <c r="O203" i="2"/>
  <c r="Q203" i="2"/>
  <c r="L271" i="2"/>
  <c r="L272" i="2" s="1"/>
  <c r="L273" i="2" s="1"/>
  <c r="K273" i="2"/>
  <c r="E26" i="10" s="1"/>
  <c r="U271" i="2"/>
  <c r="M282" i="2"/>
  <c r="L285" i="2"/>
  <c r="K285" i="2"/>
  <c r="E30" i="10" s="1"/>
  <c r="M295" i="2"/>
  <c r="M291" i="2"/>
  <c r="M296" i="2"/>
  <c r="U285" i="2"/>
  <c r="M292" i="2"/>
  <c r="M293" i="2"/>
  <c r="M294" i="2"/>
  <c r="M315" i="2"/>
  <c r="M314" i="2"/>
  <c r="M316" i="2"/>
  <c r="M317" i="2"/>
  <c r="K306" i="2"/>
  <c r="E37" i="10" s="1"/>
  <c r="M312" i="2"/>
  <c r="U306" i="2"/>
  <c r="K315" i="2"/>
  <c r="E40" i="10" s="1"/>
  <c r="M323" i="2"/>
  <c r="U314" i="2"/>
  <c r="M325" i="2"/>
  <c r="M324" i="2"/>
  <c r="M338" i="2"/>
  <c r="Q338" i="2" s="1"/>
  <c r="U327" i="2"/>
  <c r="O188" i="2"/>
  <c r="P188" i="2"/>
  <c r="Q188" i="2"/>
  <c r="Q208" i="2"/>
  <c r="O208" i="2"/>
  <c r="Q57" i="2"/>
  <c r="O57" i="2"/>
  <c r="N57" i="2"/>
  <c r="Q27" i="2"/>
  <c r="O27" i="2"/>
  <c r="P27" i="2"/>
  <c r="M245" i="2"/>
  <c r="N135" i="2"/>
  <c r="Q135" i="2"/>
  <c r="O135" i="2"/>
  <c r="P135" i="2"/>
  <c r="O134" i="2"/>
  <c r="P134" i="2"/>
  <c r="Q134" i="2"/>
  <c r="Q67" i="2"/>
  <c r="P67" i="2"/>
  <c r="O67" i="2"/>
  <c r="Q72" i="2"/>
  <c r="P72" i="2"/>
  <c r="N72" i="2"/>
  <c r="Q228" i="2"/>
  <c r="N228" i="2"/>
  <c r="O187" i="2"/>
  <c r="Q187" i="2"/>
  <c r="N187" i="2"/>
  <c r="P187" i="2"/>
  <c r="Q183" i="2"/>
  <c r="O183" i="2"/>
  <c r="P183" i="2"/>
  <c r="Q168" i="2"/>
  <c r="P168" i="2"/>
  <c r="N168" i="2"/>
  <c r="Q116" i="2"/>
  <c r="O116" i="2"/>
  <c r="P116" i="2"/>
  <c r="Q81" i="2"/>
  <c r="N81" i="2"/>
  <c r="Q47" i="2"/>
  <c r="N47" i="2"/>
  <c r="Q31" i="2"/>
  <c r="P31" i="2"/>
  <c r="N31" i="2"/>
  <c r="C27" i="11"/>
  <c r="T261" i="2"/>
  <c r="T412" i="2" s="1"/>
  <c r="T265" i="2"/>
  <c r="T416" i="2" s="1"/>
  <c r="T270" i="2"/>
  <c r="T421" i="2" s="1"/>
  <c r="T266" i="2"/>
  <c r="T417" i="2" s="1"/>
  <c r="T262" i="2"/>
  <c r="T267" i="2"/>
  <c r="T418" i="2" s="1"/>
  <c r="T260" i="2"/>
  <c r="T411" i="2" s="1"/>
  <c r="T268" i="2"/>
  <c r="T419" i="2" s="1"/>
  <c r="T263" i="2"/>
  <c r="T414" i="2" s="1"/>
  <c r="AA418" i="2" s="1"/>
  <c r="T269" i="2"/>
  <c r="T264" i="2"/>
  <c r="T415" i="2" s="1"/>
  <c r="AA421" i="2" s="1"/>
  <c r="F14" i="11"/>
  <c r="Q114" i="2"/>
  <c r="N114" i="2"/>
  <c r="O114" i="2"/>
  <c r="M313" i="2"/>
  <c r="Q87" i="2"/>
  <c r="P87" i="2"/>
  <c r="F17" i="11"/>
  <c r="Q150" i="2"/>
  <c r="P150" i="2"/>
  <c r="O150" i="2"/>
  <c r="O142" i="2"/>
  <c r="Q142" i="2"/>
  <c r="N142" i="2"/>
  <c r="O184" i="2"/>
  <c r="Q298" i="2"/>
  <c r="P298" i="2"/>
  <c r="M290" i="2"/>
  <c r="M381" i="2"/>
  <c r="Q381" i="2" s="1"/>
  <c r="M385" i="2"/>
  <c r="Q385" i="2" s="1"/>
  <c r="M383" i="2"/>
  <c r="Q383" i="2" s="1"/>
  <c r="M377" i="2"/>
  <c r="Q377" i="2" s="1"/>
  <c r="K366" i="2"/>
  <c r="E57" i="10" s="1"/>
  <c r="M371" i="2"/>
  <c r="Q371" i="2" s="1"/>
  <c r="M232" i="2"/>
  <c r="M233" i="2"/>
  <c r="M231" i="2"/>
  <c r="K222" i="2"/>
  <c r="E9" i="10" s="1"/>
  <c r="M229" i="2"/>
  <c r="N241" i="2" s="1"/>
  <c r="U222" i="2"/>
  <c r="M230" i="2"/>
  <c r="L86" i="2"/>
  <c r="L87" i="2" s="1"/>
  <c r="M97" i="2"/>
  <c r="M96" i="2"/>
  <c r="M91" i="2"/>
  <c r="M86" i="2"/>
  <c r="M88" i="2"/>
  <c r="M95" i="2"/>
  <c r="M174" i="2"/>
  <c r="K165" i="2"/>
  <c r="M169" i="2"/>
  <c r="M173" i="2"/>
  <c r="M171" i="2"/>
  <c r="M170" i="2"/>
  <c r="M172" i="2"/>
  <c r="L163" i="2"/>
  <c r="L164" i="2" s="1"/>
  <c r="L165" i="2" s="1"/>
  <c r="L166" i="2" s="1"/>
  <c r="L167" i="2" s="1"/>
  <c r="L168" i="2" s="1"/>
  <c r="L169" i="2" s="1"/>
  <c r="L170" i="2" s="1"/>
  <c r="L171" i="2" s="1"/>
  <c r="L172" i="2" s="1"/>
  <c r="L173" i="2" s="1"/>
  <c r="L174" i="2" s="1"/>
  <c r="U163" i="2"/>
  <c r="L203" i="2"/>
  <c r="L204" i="2" s="1"/>
  <c r="L205" i="2" s="1"/>
  <c r="M212" i="2"/>
  <c r="M211" i="2"/>
  <c r="M204" i="2"/>
  <c r="M213" i="2"/>
  <c r="M210" i="2"/>
  <c r="U203" i="2"/>
  <c r="M214" i="2"/>
  <c r="M85" i="2"/>
  <c r="M80" i="2"/>
  <c r="O81" i="2" s="1"/>
  <c r="M83" i="2"/>
  <c r="M84" i="2"/>
  <c r="M220" i="2"/>
  <c r="M219" i="2"/>
  <c r="M221" i="2"/>
  <c r="M218" i="2"/>
  <c r="K210" i="2"/>
  <c r="E5" i="10" s="1"/>
  <c r="K228" i="2"/>
  <c r="E11" i="10" s="1"/>
  <c r="M235" i="2"/>
  <c r="M236" i="2"/>
  <c r="L226" i="2"/>
  <c r="M237" i="2"/>
  <c r="M234" i="2"/>
  <c r="U227" i="2" s="1"/>
  <c r="U226" i="2"/>
  <c r="L247" i="2"/>
  <c r="L248" i="2" s="1"/>
  <c r="L249" i="2" s="1"/>
  <c r="K249" i="2"/>
  <c r="E18" i="10" s="1"/>
  <c r="M258" i="2"/>
  <c r="O259" i="2" s="1"/>
  <c r="M348" i="2"/>
  <c r="Q348" i="2" s="1"/>
  <c r="M345" i="2"/>
  <c r="Q345" i="2" s="1"/>
  <c r="L337" i="2"/>
  <c r="L338" i="2" s="1"/>
  <c r="L339" i="2" s="1"/>
  <c r="L340" i="2" s="1"/>
  <c r="L341" i="2" s="1"/>
  <c r="L342" i="2" s="1"/>
  <c r="K339" i="2"/>
  <c r="E48" i="10" s="1"/>
  <c r="M339" i="2"/>
  <c r="Q339" i="2" s="1"/>
  <c r="M375" i="2"/>
  <c r="T420" i="2"/>
  <c r="M372" i="2"/>
  <c r="Q372" i="2" s="1"/>
  <c r="M278" i="2"/>
  <c r="U275" i="2"/>
  <c r="M286" i="2"/>
  <c r="M304" i="2"/>
  <c r="M305" i="2"/>
  <c r="M303" i="2"/>
  <c r="U294" i="2"/>
  <c r="K294" i="2"/>
  <c r="E33" i="10" s="1"/>
  <c r="M302" i="2"/>
  <c r="K312" i="2"/>
  <c r="E39" i="10" s="1"/>
  <c r="M321" i="2"/>
  <c r="M319" i="2"/>
  <c r="M320" i="2"/>
  <c r="U310" i="2"/>
  <c r="M329" i="2"/>
  <c r="K318" i="2"/>
  <c r="E41" i="10" s="1"/>
  <c r="U318" i="2"/>
  <c r="L345" i="2"/>
  <c r="K345" i="2"/>
  <c r="E50" i="10" s="1"/>
  <c r="M355" i="2"/>
  <c r="Q355" i="2" s="1"/>
  <c r="M353" i="2"/>
  <c r="Q353" i="2" s="1"/>
  <c r="M356" i="2"/>
  <c r="Q356" i="2" s="1"/>
  <c r="M354" i="2"/>
  <c r="U345" i="2"/>
  <c r="L359" i="2"/>
  <c r="L360" i="2" s="1"/>
  <c r="L361" i="2" s="1"/>
  <c r="L362" i="2" s="1"/>
  <c r="L363" i="2" s="1"/>
  <c r="L364" i="2" s="1"/>
  <c r="L365" i="2" s="1"/>
  <c r="L366" i="2" s="1"/>
  <c r="M370" i="2"/>
  <c r="Q370" i="2" s="1"/>
  <c r="M191" i="2"/>
  <c r="M373" i="2"/>
  <c r="Q373" i="2" s="1"/>
  <c r="F10" i="11"/>
  <c r="Q66" i="2"/>
  <c r="P66" i="2"/>
  <c r="O66" i="2"/>
  <c r="N66" i="2"/>
  <c r="M251" i="2"/>
  <c r="M243" i="2"/>
  <c r="O133" i="2"/>
  <c r="P133" i="2"/>
  <c r="Q133" i="2"/>
  <c r="N133" i="2"/>
  <c r="Q137" i="2"/>
  <c r="P137" i="2"/>
  <c r="P131" i="2"/>
  <c r="O131" i="2"/>
  <c r="Q131" i="2"/>
  <c r="P68" i="2"/>
  <c r="Q68" i="2"/>
  <c r="O68" i="2"/>
  <c r="N68" i="2"/>
  <c r="M247" i="2"/>
  <c r="M192" i="2"/>
  <c r="O127" i="2"/>
  <c r="Q127" i="2"/>
  <c r="N127" i="2"/>
  <c r="N115" i="2"/>
  <c r="P115" i="2"/>
  <c r="Q115" i="2"/>
  <c r="O115" i="2"/>
  <c r="K75" i="2"/>
  <c r="Q50" i="2"/>
  <c r="O50" i="2"/>
  <c r="Q32" i="2"/>
  <c r="O32" i="2"/>
  <c r="P32" i="2"/>
  <c r="N32" i="2"/>
  <c r="L259" i="2"/>
  <c r="L260" i="2" s="1"/>
  <c r="L261" i="2" s="1"/>
  <c r="L262" i="2" s="1"/>
  <c r="L263" i="2" s="1"/>
  <c r="L264" i="2" s="1"/>
  <c r="L265" i="2" s="1"/>
  <c r="L266" i="2" s="1"/>
  <c r="L267" i="2" s="1"/>
  <c r="L268" i="2" s="1"/>
  <c r="L269" i="2" s="1"/>
  <c r="L270" i="2" s="1"/>
  <c r="K261" i="2"/>
  <c r="E22" i="10" s="1"/>
  <c r="M270" i="2"/>
  <c r="U259" i="2"/>
  <c r="M351" i="2"/>
  <c r="Q351" i="2" s="1"/>
  <c r="M340" i="2"/>
  <c r="Q340" i="2" s="1"/>
  <c r="M311" i="2"/>
  <c r="M342" i="2"/>
  <c r="Q123" i="2"/>
  <c r="N123" i="2"/>
  <c r="F9" i="11"/>
  <c r="Q54" i="2"/>
  <c r="O54" i="2"/>
  <c r="M374" i="2"/>
  <c r="Q374" i="2" s="1"/>
  <c r="M175" i="2"/>
  <c r="Q155" i="2"/>
  <c r="P155" i="2"/>
  <c r="O155" i="2"/>
  <c r="M93" i="2"/>
  <c r="M327" i="2"/>
  <c r="P149" i="2"/>
  <c r="N149" i="2"/>
  <c r="O149" i="2"/>
  <c r="Q149" i="2"/>
  <c r="P184" i="2"/>
  <c r="M288" i="2"/>
  <c r="L380" i="2"/>
  <c r="L381" i="2" s="1"/>
  <c r="L382" i="2" s="1"/>
  <c r="L383" i="2" s="1"/>
  <c r="L384" i="2" s="1"/>
  <c r="L385" i="2" s="1"/>
  <c r="L386" i="2" s="1"/>
  <c r="L387" i="2" s="1"/>
  <c r="M379" i="2"/>
  <c r="Q379" i="2" s="1"/>
  <c r="M376" i="2"/>
  <c r="Q376" i="2" s="1"/>
  <c r="L118" i="2"/>
  <c r="L119" i="2" s="1"/>
  <c r="L120" i="2" s="1"/>
  <c r="L121" i="2" s="1"/>
  <c r="L122" i="2" s="1"/>
  <c r="L123" i="2" s="1"/>
  <c r="L124" i="2" s="1"/>
  <c r="L125" i="2" s="1"/>
  <c r="L126" i="2" s="1"/>
  <c r="M129" i="2"/>
  <c r="K120" i="2"/>
  <c r="L42" i="2"/>
  <c r="M52" i="2"/>
  <c r="M51" i="2"/>
  <c r="M48" i="2"/>
  <c r="M53" i="2"/>
  <c r="M145" i="2"/>
  <c r="M143" i="2"/>
  <c r="L135" i="2"/>
  <c r="L136" i="2" s="1"/>
  <c r="L137" i="2" s="1"/>
  <c r="L138" i="2" s="1"/>
  <c r="M146" i="2"/>
  <c r="K135" i="2"/>
  <c r="M144" i="2"/>
  <c r="M136" i="2"/>
  <c r="O137" i="2" s="1"/>
  <c r="K96" i="2"/>
  <c r="M105" i="2"/>
  <c r="M100" i="2"/>
  <c r="M103" i="2"/>
  <c r="M101" i="2"/>
  <c r="L95" i="2"/>
  <c r="L96" i="2" s="1"/>
  <c r="L97" i="2" s="1"/>
  <c r="L98" i="2" s="1"/>
  <c r="L99" i="2" s="1"/>
  <c r="L100" i="2" s="1"/>
  <c r="L101" i="2" s="1"/>
  <c r="M98" i="2"/>
  <c r="M99" i="2"/>
  <c r="M106" i="2"/>
  <c r="M104" i="2"/>
  <c r="M102" i="2"/>
  <c r="M166" i="2"/>
  <c r="M163" i="2"/>
  <c r="M162" i="2"/>
  <c r="M165" i="2"/>
  <c r="M158" i="2"/>
  <c r="M161" i="2"/>
  <c r="L155" i="2"/>
  <c r="L156" i="2" s="1"/>
  <c r="L157" i="2" s="1"/>
  <c r="L158" i="2" s="1"/>
  <c r="L159" i="2" s="1"/>
  <c r="L160" i="2" s="1"/>
  <c r="L161" i="2" s="1"/>
  <c r="L162" i="2" s="1"/>
  <c r="M160" i="2"/>
  <c r="K156" i="2"/>
  <c r="M159" i="2"/>
  <c r="M164" i="2"/>
  <c r="L30" i="2"/>
  <c r="M36" i="2"/>
  <c r="M37" i="2"/>
  <c r="M41" i="2"/>
  <c r="K30" i="2"/>
  <c r="K389" i="2" s="1"/>
  <c r="M38" i="2"/>
  <c r="N50" i="2" s="1"/>
  <c r="M35" i="2"/>
  <c r="M34" i="2"/>
  <c r="M30" i="2"/>
  <c r="M40" i="2"/>
  <c r="M39" i="2"/>
  <c r="L211" i="2"/>
  <c r="L212" i="2" s="1"/>
  <c r="L213" i="2" s="1"/>
  <c r="M222" i="2"/>
  <c r="U211" i="2"/>
  <c r="K213" i="2"/>
  <c r="E6" i="10" s="1"/>
  <c r="L227" i="2"/>
  <c r="L228" i="2" s="1"/>
  <c r="L229" i="2" s="1"/>
  <c r="L230" i="2" s="1"/>
  <c r="L231" i="2" s="1"/>
  <c r="L232" i="2" s="1"/>
  <c r="L233" i="2" s="1"/>
  <c r="L234" i="2" s="1"/>
  <c r="M238" i="2"/>
  <c r="M256" i="2"/>
  <c r="M255" i="2"/>
  <c r="M257" i="2"/>
  <c r="K246" i="2"/>
  <c r="E17" i="10" s="1"/>
  <c r="K258" i="2"/>
  <c r="E21" i="10" s="1"/>
  <c r="M264" i="2"/>
  <c r="M266" i="2"/>
  <c r="M269" i="2"/>
  <c r="M268" i="2"/>
  <c r="M267" i="2"/>
  <c r="M265" i="2"/>
  <c r="M263" i="2"/>
  <c r="M367" i="2"/>
  <c r="Q367" i="2" s="1"/>
  <c r="M277" i="2"/>
  <c r="U266" i="2"/>
  <c r="L274" i="2"/>
  <c r="L275" i="2" s="1"/>
  <c r="L276" i="2" s="1"/>
  <c r="L277" i="2" s="1"/>
  <c r="L278" i="2" s="1"/>
  <c r="L279" i="2" s="1"/>
  <c r="L280" i="2" s="1"/>
  <c r="L281" i="2" s="1"/>
  <c r="L282" i="2" s="1"/>
  <c r="U274" i="2"/>
  <c r="K276" i="2"/>
  <c r="E27" i="10" s="1"/>
  <c r="M284" i="2"/>
  <c r="M283" i="2"/>
  <c r="M285" i="2"/>
  <c r="L295" i="2"/>
  <c r="L296" i="2" s="1"/>
  <c r="L297" i="2" s="1"/>
  <c r="L298" i="2" s="1"/>
  <c r="L299" i="2" s="1"/>
  <c r="L300" i="2" s="1"/>
  <c r="L301" i="2" s="1"/>
  <c r="L302" i="2" s="1"/>
  <c r="L303" i="2" s="1"/>
  <c r="L304" i="2" s="1"/>
  <c r="L305" i="2" s="1"/>
  <c r="L306" i="2" s="1"/>
  <c r="M306" i="2"/>
  <c r="K297" i="2"/>
  <c r="E34" i="10" s="1"/>
  <c r="U295" i="2"/>
  <c r="M322" i="2"/>
  <c r="U311" i="2"/>
  <c r="L319" i="2"/>
  <c r="L320" i="2" s="1"/>
  <c r="L321" i="2" s="1"/>
  <c r="L322" i="2" s="1"/>
  <c r="L323" i="2" s="1"/>
  <c r="L324" i="2" s="1"/>
  <c r="L325" i="2" s="1"/>
  <c r="L326" i="2" s="1"/>
  <c r="L327" i="2" s="1"/>
  <c r="L328" i="2" s="1"/>
  <c r="L329" i="2" s="1"/>
  <c r="L330" i="2" s="1"/>
  <c r="K321" i="2"/>
  <c r="E42" i="10" s="1"/>
  <c r="M330" i="2"/>
  <c r="U346" i="2"/>
  <c r="L346" i="2"/>
  <c r="L347" i="2" s="1"/>
  <c r="L348" i="2" s="1"/>
  <c r="K348" i="2"/>
  <c r="E51" i="10" s="1"/>
  <c r="M357" i="2"/>
  <c r="Q357" i="2" s="1"/>
  <c r="M366" i="2"/>
  <c r="L358" i="2"/>
  <c r="M369" i="2"/>
  <c r="Q369" i="2" s="1"/>
  <c r="M368" i="2"/>
  <c r="Q368" i="2" s="1"/>
  <c r="U358" i="2"/>
  <c r="M365" i="2"/>
  <c r="Q365" i="2" s="1"/>
  <c r="K360" i="2"/>
  <c r="E55" i="10" s="1"/>
  <c r="M33" i="2"/>
  <c r="M190" i="2"/>
  <c r="M205" i="2"/>
  <c r="M207" i="2"/>
  <c r="P208" i="2" s="1"/>
  <c r="M124" i="2"/>
  <c r="Q28" i="2"/>
  <c r="O28" i="2"/>
  <c r="P28" i="2"/>
  <c r="O65" i="2"/>
  <c r="Q65" i="2"/>
  <c r="P65" i="2"/>
  <c r="M309" i="2"/>
  <c r="M227" i="2"/>
  <c r="P228" i="2" s="1"/>
  <c r="D26" i="11"/>
  <c r="M139" i="2"/>
  <c r="M141" i="2"/>
  <c r="M138" i="2"/>
  <c r="M346" i="2"/>
  <c r="Q346" i="2" s="1"/>
  <c r="M248" i="2"/>
  <c r="M128" i="2"/>
  <c r="K87" i="2"/>
  <c r="M82" i="2"/>
  <c r="Q63" i="2"/>
  <c r="N63" i="2"/>
  <c r="P63" i="2"/>
  <c r="M49" i="2"/>
  <c r="M310" i="2"/>
  <c r="M301" i="2"/>
  <c r="M308" i="2"/>
  <c r="M300" i="2"/>
  <c r="M126" i="2"/>
  <c r="M349" i="2"/>
  <c r="Q349" i="2" s="1"/>
  <c r="M275" i="2"/>
  <c r="M157" i="2"/>
  <c r="M92" i="2"/>
  <c r="M328" i="2"/>
  <c r="Q152" i="2"/>
  <c r="P152" i="2"/>
  <c r="O152" i="2"/>
  <c r="Q151" i="2"/>
  <c r="N151" i="2"/>
  <c r="P151" i="2"/>
  <c r="O151" i="2"/>
  <c r="M140" i="2"/>
  <c r="M289" i="2"/>
  <c r="K381" i="2"/>
  <c r="E62" i="10" s="1"/>
  <c r="S379" i="2"/>
  <c r="L379" i="2"/>
  <c r="M384" i="2"/>
  <c r="Q384" i="2" s="1"/>
  <c r="U367" i="2"/>
  <c r="L367" i="2"/>
  <c r="L368" i="2" s="1"/>
  <c r="L369" i="2" s="1"/>
  <c r="L370" i="2" s="1"/>
  <c r="L371" i="2" s="1"/>
  <c r="L372" i="2" s="1"/>
  <c r="L373" i="2" s="1"/>
  <c r="L374" i="2" s="1"/>
  <c r="L375" i="2" s="1"/>
  <c r="K369" i="2"/>
  <c r="E58" i="10" s="1"/>
  <c r="M378" i="2"/>
  <c r="U368" i="2" s="1"/>
  <c r="M112" i="2"/>
  <c r="L102" i="2"/>
  <c r="M111" i="2"/>
  <c r="K102" i="2"/>
  <c r="M109" i="2"/>
  <c r="M108" i="2"/>
  <c r="M110" i="2"/>
  <c r="M113" i="2"/>
  <c r="P114" i="2" s="1"/>
  <c r="M226" i="2"/>
  <c r="U215" i="2"/>
  <c r="M262" i="2"/>
  <c r="U251" i="2"/>
  <c r="U263" i="2"/>
  <c r="M274" i="2"/>
  <c r="L349" i="2"/>
  <c r="L350" i="2" s="1"/>
  <c r="L351" i="2" s="1"/>
  <c r="L352" i="2" s="1"/>
  <c r="L353" i="2" s="1"/>
  <c r="L354" i="2" s="1"/>
  <c r="M358" i="2"/>
  <c r="Q358" i="2" s="1"/>
  <c r="M360" i="2"/>
  <c r="Q360" i="2" s="1"/>
  <c r="M359" i="2"/>
  <c r="Q359" i="2" s="1"/>
  <c r="K351" i="2"/>
  <c r="E52" i="10" s="1"/>
  <c r="U349" i="2"/>
  <c r="M380" i="2"/>
  <c r="Q380" i="2" s="1"/>
  <c r="M387" i="2"/>
  <c r="U376" i="2"/>
  <c r="S376" i="2"/>
  <c r="U378" i="2"/>
  <c r="S378" i="2"/>
  <c r="K375" i="2"/>
  <c r="M382" i="2"/>
  <c r="Q382" i="2" s="1"/>
  <c r="U369" i="2"/>
  <c r="L110" i="2"/>
  <c r="L111" i="2" s="1"/>
  <c r="L112" i="2" s="1"/>
  <c r="L113" i="2" s="1"/>
  <c r="L114" i="2" s="1"/>
  <c r="M118" i="2"/>
  <c r="M119" i="2"/>
  <c r="N131" i="2" s="1"/>
  <c r="M117" i="2"/>
  <c r="M120" i="2"/>
  <c r="M121" i="2"/>
  <c r="K111" i="2"/>
  <c r="L34" i="2"/>
  <c r="L35" i="2" s="1"/>
  <c r="L36" i="2" s="1"/>
  <c r="L37" i="2" s="1"/>
  <c r="L38" i="2" s="1"/>
  <c r="L39" i="2" s="1"/>
  <c r="L40" i="2" s="1"/>
  <c r="L41" i="2" s="1"/>
  <c r="M45" i="2"/>
  <c r="K36" i="2"/>
  <c r="M42" i="2"/>
  <c r="M44" i="2"/>
  <c r="M43" i="2"/>
  <c r="M59" i="2"/>
  <c r="M55" i="2"/>
  <c r="M61" i="2"/>
  <c r="M60" i="2"/>
  <c r="M62" i="2"/>
  <c r="O63" i="2" s="1"/>
  <c r="L51" i="2"/>
  <c r="L52" i="2" s="1"/>
  <c r="L53" i="2" s="1"/>
  <c r="L54" i="2" s="1"/>
  <c r="M58" i="2"/>
  <c r="M56" i="2"/>
  <c r="P57" i="2" s="1"/>
  <c r="L67" i="2"/>
  <c r="L68" i="2" s="1"/>
  <c r="L69" i="2" s="1"/>
  <c r="L70" i="2" s="1"/>
  <c r="L71" i="2" s="1"/>
  <c r="L72" i="2" s="1"/>
  <c r="L73" i="2" s="1"/>
  <c r="L74" i="2" s="1"/>
  <c r="L75" i="2" s="1"/>
  <c r="L76" i="2" s="1"/>
  <c r="L77" i="2" s="1"/>
  <c r="L78" i="2" s="1"/>
  <c r="M76" i="2"/>
  <c r="M75" i="2"/>
  <c r="M77" i="2"/>
  <c r="K69" i="2"/>
  <c r="M74" i="2"/>
  <c r="M78" i="2"/>
  <c r="M70" i="2"/>
  <c r="M73" i="2"/>
  <c r="M217" i="2"/>
  <c r="L206" i="2"/>
  <c r="L207" i="2" s="1"/>
  <c r="L208" i="2" s="1"/>
  <c r="L209" i="2" s="1"/>
  <c r="L210" i="2" s="1"/>
  <c r="M24" i="2"/>
  <c r="M25" i="2"/>
  <c r="P26" i="2" s="1"/>
  <c r="M23" i="2"/>
  <c r="M22" i="2"/>
  <c r="L190" i="2"/>
  <c r="L191" i="2" s="1"/>
  <c r="L192" i="2" s="1"/>
  <c r="L193" i="2" s="1"/>
  <c r="L194" i="2" s="1"/>
  <c r="L195" i="2" s="1"/>
  <c r="L196" i="2" s="1"/>
  <c r="L197" i="2" s="1"/>
  <c r="L198" i="2" s="1"/>
  <c r="M201" i="2"/>
  <c r="M199" i="2"/>
  <c r="M197" i="2"/>
  <c r="K192" i="2"/>
  <c r="M200" i="2"/>
  <c r="M198" i="2"/>
  <c r="M195" i="2"/>
  <c r="L214" i="2"/>
  <c r="L215" i="2" s="1"/>
  <c r="L216" i="2" s="1"/>
  <c r="L217" i="2" s="1"/>
  <c r="L218" i="2" s="1"/>
  <c r="L219" i="2" s="1"/>
  <c r="L220" i="2" s="1"/>
  <c r="L221" i="2" s="1"/>
  <c r="L222" i="2" s="1"/>
  <c r="K216" i="2"/>
  <c r="E7" i="10" s="1"/>
  <c r="U214" i="2"/>
  <c r="M224" i="2"/>
  <c r="M223" i="2"/>
  <c r="M225" i="2"/>
  <c r="L238" i="2"/>
  <c r="K240" i="2"/>
  <c r="E15" i="10" s="1"/>
  <c r="M249" i="2"/>
  <c r="M239" i="2"/>
  <c r="M246" i="2"/>
  <c r="U238" i="2" s="1"/>
  <c r="K252" i="2"/>
  <c r="E19" i="10" s="1"/>
  <c r="M261" i="2"/>
  <c r="L250" i="2"/>
  <c r="L251" i="2" s="1"/>
  <c r="L252" i="2" s="1"/>
  <c r="L253" i="2" s="1"/>
  <c r="L254" i="2" s="1"/>
  <c r="L255" i="2" s="1"/>
  <c r="L256" i="2" s="1"/>
  <c r="L257" i="2" s="1"/>
  <c r="L258" i="2" s="1"/>
  <c r="T413" i="2"/>
  <c r="M271" i="2"/>
  <c r="M272" i="2"/>
  <c r="U262" i="2"/>
  <c r="M273" i="2"/>
  <c r="K264" i="2"/>
  <c r="E23" i="10" s="1"/>
  <c r="K324" i="2"/>
  <c r="E43" i="10" s="1"/>
  <c r="M331" i="2"/>
  <c r="M334" i="2"/>
  <c r="Q334" i="2" s="1"/>
  <c r="M332" i="2"/>
  <c r="Q332" i="2" s="1"/>
  <c r="M333" i="2"/>
  <c r="Q333" i="2" s="1"/>
  <c r="K270" i="2"/>
  <c r="E25" i="10" s="1"/>
  <c r="U270" i="2"/>
  <c r="M281" i="2"/>
  <c r="M280" i="2"/>
  <c r="M279" i="2"/>
  <c r="L286" i="2"/>
  <c r="L287" i="2" s="1"/>
  <c r="L288" i="2" s="1"/>
  <c r="L289" i="2" s="1"/>
  <c r="L290" i="2" s="1"/>
  <c r="L291" i="2" s="1"/>
  <c r="L292" i="2" s="1"/>
  <c r="L293" i="2" s="1"/>
  <c r="L294" i="2" s="1"/>
  <c r="M297" i="2"/>
  <c r="O298" i="2" s="1"/>
  <c r="K288" i="2"/>
  <c r="E31" i="10" s="1"/>
  <c r="L307" i="2"/>
  <c r="L308" i="2" s="1"/>
  <c r="L309" i="2" s="1"/>
  <c r="L310" i="2" s="1"/>
  <c r="L311" i="2" s="1"/>
  <c r="L312" i="2" s="1"/>
  <c r="L313" i="2" s="1"/>
  <c r="L314" i="2" s="1"/>
  <c r="L315" i="2" s="1"/>
  <c r="L316" i="2" s="1"/>
  <c r="L317" i="2" s="1"/>
  <c r="L318" i="2" s="1"/>
  <c r="K309" i="2"/>
  <c r="E38" i="10" s="1"/>
  <c r="M318" i="2"/>
  <c r="U307" i="2"/>
  <c r="M326" i="2"/>
  <c r="U315" i="2"/>
  <c r="K327" i="2"/>
  <c r="E44" i="10" s="1"/>
  <c r="M335" i="2"/>
  <c r="Q335" i="2" s="1"/>
  <c r="M337" i="2"/>
  <c r="Q337" i="2" s="1"/>
  <c r="M336" i="2"/>
  <c r="Q336" i="2" s="1"/>
  <c r="M361" i="2"/>
  <c r="Q361" i="2" s="1"/>
  <c r="U350" i="2"/>
  <c r="Q189" i="2"/>
  <c r="O189" i="2"/>
  <c r="P189" i="2"/>
  <c r="M206" i="2"/>
  <c r="M209" i="2"/>
  <c r="Q26" i="2"/>
  <c r="O26" i="2"/>
  <c r="M176" i="2"/>
  <c r="M107" i="2"/>
  <c r="M242" i="2"/>
  <c r="M244" i="2"/>
  <c r="P132" i="2"/>
  <c r="O132" i="2"/>
  <c r="Q132" i="2"/>
  <c r="N132" i="2"/>
  <c r="M71" i="2"/>
  <c r="M215" i="2"/>
  <c r="P216" i="2" s="1"/>
  <c r="M194" i="2"/>
  <c r="M196" i="2"/>
  <c r="N208" i="2" s="1"/>
  <c r="M167" i="2"/>
  <c r="O148" i="2"/>
  <c r="Q148" i="2"/>
  <c r="P148" i="2"/>
  <c r="N148" i="2"/>
  <c r="F20" i="11"/>
  <c r="U184" i="2"/>
  <c r="U179" i="2"/>
  <c r="U175" i="2"/>
  <c r="O186" i="2"/>
  <c r="U186" i="2"/>
  <c r="U178" i="2"/>
  <c r="U185" i="2"/>
  <c r="U177" i="2"/>
  <c r="U180" i="2"/>
  <c r="P186" i="2"/>
  <c r="Q186" i="2"/>
  <c r="U183" i="2"/>
  <c r="N186" i="2"/>
  <c r="U182" i="2"/>
  <c r="U181" i="2"/>
  <c r="U176" i="2"/>
  <c r="M94" i="2"/>
  <c r="M79" i="2"/>
  <c r="Q64" i="2"/>
  <c r="O64" i="2"/>
  <c r="P64" i="2"/>
  <c r="M46" i="2"/>
  <c r="T259" i="2"/>
  <c r="T410" i="2" s="1"/>
  <c r="N147" i="2"/>
  <c r="P147" i="2"/>
  <c r="Q147" i="2"/>
  <c r="M240" i="2"/>
  <c r="M122" i="2"/>
  <c r="M364" i="2"/>
  <c r="Q364" i="2" s="1"/>
  <c r="M341" i="2"/>
  <c r="Q341" i="2" s="1"/>
  <c r="P154" i="2"/>
  <c r="Q154" i="2"/>
  <c r="N154" i="2"/>
  <c r="O154" i="2"/>
  <c r="M307" i="2"/>
  <c r="M276" i="2"/>
  <c r="M125" i="2"/>
  <c r="J408" i="2"/>
  <c r="M363" i="2"/>
  <c r="Q363" i="2" s="1"/>
  <c r="M350" i="2"/>
  <c r="Q350" i="2" s="1"/>
  <c r="M156" i="2"/>
  <c r="M90" i="2"/>
  <c r="M89" i="2"/>
  <c r="U288" i="2"/>
  <c r="M299" i="2"/>
  <c r="M287" i="2"/>
  <c r="P153" i="2"/>
  <c r="M343" i="2"/>
  <c r="Q343" i="2" s="1"/>
  <c r="D39" i="11"/>
  <c r="T423" i="2" l="1"/>
  <c r="X418" i="2"/>
  <c r="L391" i="2"/>
  <c r="L376" i="2"/>
  <c r="L377" i="2" s="1"/>
  <c r="L378" i="2" s="1"/>
  <c r="P122" i="2"/>
  <c r="Q122" i="2"/>
  <c r="N122" i="2"/>
  <c r="O122" i="2"/>
  <c r="P206" i="2"/>
  <c r="Q206" i="2"/>
  <c r="N206" i="2"/>
  <c r="O206" i="2"/>
  <c r="O201" i="2"/>
  <c r="Q201" i="2"/>
  <c r="N201" i="2"/>
  <c r="P201" i="2"/>
  <c r="N217" i="2"/>
  <c r="O217" i="2"/>
  <c r="P217" i="2"/>
  <c r="Q217" i="2"/>
  <c r="O76" i="2"/>
  <c r="Q76" i="2"/>
  <c r="P76" i="2"/>
  <c r="N76" i="2"/>
  <c r="F8" i="11"/>
  <c r="Q42" i="2"/>
  <c r="N42" i="2"/>
  <c r="P42" i="2"/>
  <c r="O42" i="2"/>
  <c r="Q108" i="2"/>
  <c r="N108" i="2"/>
  <c r="O108" i="2"/>
  <c r="P108" i="2"/>
  <c r="N328" i="2"/>
  <c r="P328" i="2"/>
  <c r="O328" i="2"/>
  <c r="Q328" i="2"/>
  <c r="F16" i="11"/>
  <c r="Q138" i="2"/>
  <c r="P138" i="2"/>
  <c r="O138" i="2"/>
  <c r="N138" i="2"/>
  <c r="Q190" i="2"/>
  <c r="O190" i="2"/>
  <c r="N190" i="2"/>
  <c r="P190" i="2"/>
  <c r="F35" i="11"/>
  <c r="U355" i="2"/>
  <c r="Q366" i="2"/>
  <c r="U356" i="2"/>
  <c r="U363" i="2"/>
  <c r="U361" i="2"/>
  <c r="U362" i="2"/>
  <c r="U364" i="2"/>
  <c r="U360" i="2"/>
  <c r="U365" i="2"/>
  <c r="U357" i="2"/>
  <c r="N267" i="2"/>
  <c r="O267" i="2"/>
  <c r="Q267" i="2"/>
  <c r="P267" i="2"/>
  <c r="F18" i="11"/>
  <c r="G18" i="11" s="1"/>
  <c r="O162" i="2"/>
  <c r="Q162" i="2"/>
  <c r="N162" i="2"/>
  <c r="P162" i="2"/>
  <c r="Q104" i="2"/>
  <c r="N104" i="2"/>
  <c r="P104" i="2"/>
  <c r="O104" i="2"/>
  <c r="Q105" i="2"/>
  <c r="O105" i="2"/>
  <c r="P105" i="2"/>
  <c r="N105" i="2"/>
  <c r="Q304" i="2"/>
  <c r="P304" i="2"/>
  <c r="N304" i="2"/>
  <c r="O304" i="2"/>
  <c r="P95" i="2"/>
  <c r="N95" i="2"/>
  <c r="Q95" i="2"/>
  <c r="O95" i="2"/>
  <c r="N116" i="2"/>
  <c r="O317" i="2"/>
  <c r="Q317" i="2"/>
  <c r="N317" i="2"/>
  <c r="P317" i="2"/>
  <c r="N202" i="2"/>
  <c r="Q202" i="2"/>
  <c r="P202" i="2"/>
  <c r="O202" i="2"/>
  <c r="Q254" i="2"/>
  <c r="O254" i="2"/>
  <c r="N254" i="2"/>
  <c r="P254" i="2"/>
  <c r="Q179" i="2"/>
  <c r="P179" i="2"/>
  <c r="O179" i="2"/>
  <c r="N179" i="2"/>
  <c r="N180" i="2"/>
  <c r="Q180" i="2"/>
  <c r="O180" i="2"/>
  <c r="P180" i="2"/>
  <c r="P240" i="2"/>
  <c r="Q240" i="2"/>
  <c r="N240" i="2"/>
  <c r="O240" i="2"/>
  <c r="O195" i="2"/>
  <c r="Q195" i="2"/>
  <c r="N195" i="2"/>
  <c r="P195" i="2"/>
  <c r="P24" i="2"/>
  <c r="O24" i="2"/>
  <c r="Q24" i="2"/>
  <c r="Q59" i="2"/>
  <c r="P59" i="2"/>
  <c r="N59" i="2"/>
  <c r="O59" i="2"/>
  <c r="Q109" i="2"/>
  <c r="N109" i="2"/>
  <c r="O109" i="2"/>
  <c r="P109" i="2"/>
  <c r="N112" i="2"/>
  <c r="Q112" i="2"/>
  <c r="P112" i="2"/>
  <c r="O112" i="2"/>
  <c r="F15" i="11"/>
  <c r="G15" i="11" s="1"/>
  <c r="O126" i="2"/>
  <c r="Q126" i="2"/>
  <c r="N126" i="2"/>
  <c r="P126" i="2"/>
  <c r="O141" i="2"/>
  <c r="N141" i="2"/>
  <c r="P141" i="2"/>
  <c r="Q141" i="2"/>
  <c r="N153" i="2"/>
  <c r="P33" i="2"/>
  <c r="N33" i="2"/>
  <c r="Q33" i="2"/>
  <c r="O33" i="2"/>
  <c r="F32" i="11"/>
  <c r="P330" i="2"/>
  <c r="U322" i="2"/>
  <c r="U324" i="2"/>
  <c r="U328" i="2"/>
  <c r="U325" i="2"/>
  <c r="N330" i="2"/>
  <c r="U329" i="2"/>
  <c r="U320" i="2"/>
  <c r="O330" i="2"/>
  <c r="U321" i="2"/>
  <c r="U330" i="2"/>
  <c r="Q330" i="2"/>
  <c r="Q264" i="2"/>
  <c r="P264" i="2"/>
  <c r="O264" i="2"/>
  <c r="N264" i="2"/>
  <c r="U246" i="2"/>
  <c r="O35" i="2"/>
  <c r="N35" i="2"/>
  <c r="Q35" i="2"/>
  <c r="P35" i="2"/>
  <c r="O159" i="2"/>
  <c r="N159" i="2"/>
  <c r="Q159" i="2"/>
  <c r="P159" i="2"/>
  <c r="N163" i="2"/>
  <c r="P163" i="2"/>
  <c r="O163" i="2"/>
  <c r="Q163" i="2"/>
  <c r="Q101" i="2"/>
  <c r="O101" i="2"/>
  <c r="P101" i="2"/>
  <c r="N101" i="2"/>
  <c r="O53" i="2"/>
  <c r="P53" i="2"/>
  <c r="N53" i="2"/>
  <c r="Q53" i="2"/>
  <c r="Q93" i="2"/>
  <c r="O93" i="2"/>
  <c r="N93" i="2"/>
  <c r="P93" i="2"/>
  <c r="F33" i="11"/>
  <c r="G33" i="11" s="1"/>
  <c r="U336" i="2"/>
  <c r="U339" i="2"/>
  <c r="U334" i="2"/>
  <c r="Q342" i="2"/>
  <c r="U335" i="2"/>
  <c r="U338" i="2"/>
  <c r="U342" i="2"/>
  <c r="U341" i="2"/>
  <c r="U340" i="2"/>
  <c r="U332" i="2"/>
  <c r="U331" i="2"/>
  <c r="U333" i="2"/>
  <c r="N251" i="2"/>
  <c r="Q251" i="2"/>
  <c r="O251" i="2"/>
  <c r="P251" i="2"/>
  <c r="P191" i="2"/>
  <c r="O191" i="2"/>
  <c r="N191" i="2"/>
  <c r="Q191" i="2"/>
  <c r="P278" i="2"/>
  <c r="O278" i="2"/>
  <c r="Q278" i="2"/>
  <c r="N278" i="2"/>
  <c r="U247" i="2"/>
  <c r="O218" i="2"/>
  <c r="N218" i="2"/>
  <c r="P218" i="2"/>
  <c r="Q218" i="2"/>
  <c r="F22" i="11"/>
  <c r="U207" i="2"/>
  <c r="O210" i="2"/>
  <c r="P210" i="2"/>
  <c r="Q210" i="2"/>
  <c r="U205" i="2"/>
  <c r="U209" i="2"/>
  <c r="U199" i="2"/>
  <c r="U200" i="2"/>
  <c r="N210" i="2"/>
  <c r="U201" i="2"/>
  <c r="U202" i="2"/>
  <c r="U204" i="2"/>
  <c r="U208" i="2"/>
  <c r="Q169" i="2"/>
  <c r="O169" i="2"/>
  <c r="P169" i="2"/>
  <c r="N169" i="2"/>
  <c r="G17" i="11"/>
  <c r="O228" i="2"/>
  <c r="F29" i="11"/>
  <c r="U293" i="2"/>
  <c r="P294" i="2"/>
  <c r="U292" i="2"/>
  <c r="U283" i="2"/>
  <c r="N294" i="2"/>
  <c r="O294" i="2"/>
  <c r="U284" i="2"/>
  <c r="Q294" i="2"/>
  <c r="U290" i="2"/>
  <c r="U287" i="2"/>
  <c r="U289" i="2"/>
  <c r="U291" i="2"/>
  <c r="P296" i="2"/>
  <c r="Q296" i="2"/>
  <c r="O296" i="2"/>
  <c r="N296" i="2"/>
  <c r="Q156" i="2"/>
  <c r="O156" i="2"/>
  <c r="N156" i="2"/>
  <c r="P156" i="2"/>
  <c r="P125" i="2"/>
  <c r="Q125" i="2"/>
  <c r="O125" i="2"/>
  <c r="N125" i="2"/>
  <c r="P46" i="2"/>
  <c r="Q46" i="2"/>
  <c r="N46" i="2"/>
  <c r="O46" i="2"/>
  <c r="Q167" i="2"/>
  <c r="N167" i="2"/>
  <c r="O167" i="2"/>
  <c r="P167" i="2"/>
  <c r="Q71" i="2"/>
  <c r="P71" i="2"/>
  <c r="O71" i="2"/>
  <c r="N71" i="2"/>
  <c r="P176" i="2"/>
  <c r="Q176" i="2"/>
  <c r="O176" i="2"/>
  <c r="N176" i="2"/>
  <c r="Q209" i="2"/>
  <c r="N209" i="2"/>
  <c r="P209" i="2"/>
  <c r="O209" i="2"/>
  <c r="O326" i="2"/>
  <c r="P326" i="2"/>
  <c r="N326" i="2"/>
  <c r="Q326" i="2"/>
  <c r="U286" i="2"/>
  <c r="Q280" i="2"/>
  <c r="O280" i="2"/>
  <c r="P280" i="2"/>
  <c r="N280" i="2"/>
  <c r="U323" i="2"/>
  <c r="Q331" i="2"/>
  <c r="N331" i="2"/>
  <c r="O331" i="2"/>
  <c r="P331" i="2"/>
  <c r="Q273" i="2"/>
  <c r="N273" i="2"/>
  <c r="O273" i="2"/>
  <c r="P273" i="2"/>
  <c r="O271" i="2"/>
  <c r="N271" i="2"/>
  <c r="P271" i="2"/>
  <c r="Q271" i="2"/>
  <c r="Q261" i="2"/>
  <c r="O261" i="2"/>
  <c r="N261" i="2"/>
  <c r="P261" i="2"/>
  <c r="N225" i="2"/>
  <c r="P225" i="2"/>
  <c r="Q225" i="2"/>
  <c r="O225" i="2"/>
  <c r="F21" i="11"/>
  <c r="G21" i="11" s="1"/>
  <c r="Q198" i="2"/>
  <c r="U192" i="2"/>
  <c r="U196" i="2"/>
  <c r="U197" i="2"/>
  <c r="U198" i="2"/>
  <c r="P198" i="2"/>
  <c r="N198" i="2"/>
  <c r="U187" i="2"/>
  <c r="O198" i="2"/>
  <c r="U189" i="2"/>
  <c r="U195" i="2"/>
  <c r="U188" i="2"/>
  <c r="U194" i="2"/>
  <c r="U193" i="2"/>
  <c r="N199" i="2"/>
  <c r="P199" i="2"/>
  <c r="Q199" i="2"/>
  <c r="O199" i="2"/>
  <c r="Q23" i="2"/>
  <c r="P23" i="2"/>
  <c r="O23" i="2"/>
  <c r="F11" i="11"/>
  <c r="G11" i="11" s="1"/>
  <c r="Q78" i="2"/>
  <c r="O78" i="2"/>
  <c r="P78" i="2"/>
  <c r="N78" i="2"/>
  <c r="P75" i="2"/>
  <c r="N75" i="2"/>
  <c r="Q75" i="2"/>
  <c r="O75" i="2"/>
  <c r="O58" i="2"/>
  <c r="N58" i="2"/>
  <c r="P58" i="2"/>
  <c r="Q58" i="2"/>
  <c r="Q61" i="2"/>
  <c r="P61" i="2"/>
  <c r="N61" i="2"/>
  <c r="O61" i="2"/>
  <c r="N44" i="2"/>
  <c r="P44" i="2"/>
  <c r="O44" i="2"/>
  <c r="Q44" i="2"/>
  <c r="Q117" i="2"/>
  <c r="N117" i="2"/>
  <c r="P117" i="2"/>
  <c r="O117" i="2"/>
  <c r="O110" i="2"/>
  <c r="Q110" i="2"/>
  <c r="N110" i="2"/>
  <c r="P110" i="2"/>
  <c r="N111" i="2"/>
  <c r="Q111" i="2"/>
  <c r="P111" i="2"/>
  <c r="O111" i="2"/>
  <c r="N140" i="2"/>
  <c r="P140" i="2"/>
  <c r="Q140" i="2"/>
  <c r="O140" i="2"/>
  <c r="Q275" i="2"/>
  <c r="O275" i="2"/>
  <c r="N275" i="2"/>
  <c r="P275" i="2"/>
  <c r="Q308" i="2"/>
  <c r="P308" i="2"/>
  <c r="O308" i="2"/>
  <c r="N308" i="2"/>
  <c r="Q82" i="2"/>
  <c r="N82" i="2"/>
  <c r="P82" i="2"/>
  <c r="O82" i="2"/>
  <c r="P205" i="2"/>
  <c r="O205" i="2"/>
  <c r="Q205" i="2"/>
  <c r="N205" i="2"/>
  <c r="O277" i="2"/>
  <c r="P277" i="2"/>
  <c r="Q277" i="2"/>
  <c r="N277" i="2"/>
  <c r="Q265" i="2"/>
  <c r="O265" i="2"/>
  <c r="P265" i="2"/>
  <c r="N265" i="2"/>
  <c r="Q269" i="2"/>
  <c r="P269" i="2"/>
  <c r="N269" i="2"/>
  <c r="O269" i="2"/>
  <c r="Q255" i="2"/>
  <c r="O255" i="2"/>
  <c r="N255" i="2"/>
  <c r="P255" i="2"/>
  <c r="F23" i="11"/>
  <c r="G23" i="11" s="1"/>
  <c r="U219" i="2"/>
  <c r="U218" i="2"/>
  <c r="Q222" i="2"/>
  <c r="U221" i="2"/>
  <c r="N222" i="2"/>
  <c r="U212" i="2"/>
  <c r="P222" i="2"/>
  <c r="U217" i="2"/>
  <c r="U213" i="2"/>
  <c r="U220" i="2"/>
  <c r="O222" i="2"/>
  <c r="U216" i="2"/>
  <c r="F7" i="11"/>
  <c r="P30" i="2"/>
  <c r="O30" i="2"/>
  <c r="Q30" i="2"/>
  <c r="N30" i="2"/>
  <c r="O160" i="2"/>
  <c r="N160" i="2"/>
  <c r="Q160" i="2"/>
  <c r="P160" i="2"/>
  <c r="Q165" i="2"/>
  <c r="O165" i="2"/>
  <c r="N165" i="2"/>
  <c r="P165" i="2"/>
  <c r="F13" i="11"/>
  <c r="N102" i="2"/>
  <c r="Q102" i="2"/>
  <c r="P102" i="2"/>
  <c r="O102" i="2"/>
  <c r="O98" i="2"/>
  <c r="P98" i="2"/>
  <c r="N98" i="2"/>
  <c r="Q98" i="2"/>
  <c r="O100" i="2"/>
  <c r="Q100" i="2"/>
  <c r="P100" i="2"/>
  <c r="N100" i="2"/>
  <c r="N144" i="2"/>
  <c r="Q144" i="2"/>
  <c r="O144" i="2"/>
  <c r="P144" i="2"/>
  <c r="P143" i="2"/>
  <c r="O143" i="2"/>
  <c r="N143" i="2"/>
  <c r="Q143" i="2"/>
  <c r="P51" i="2"/>
  <c r="Q51" i="2"/>
  <c r="O51" i="2"/>
  <c r="N51" i="2"/>
  <c r="Q129" i="2"/>
  <c r="O129" i="2"/>
  <c r="P129" i="2"/>
  <c r="O130" i="2"/>
  <c r="N129" i="2"/>
  <c r="P130" i="2"/>
  <c r="N155" i="2"/>
  <c r="N54" i="2"/>
  <c r="P123" i="2"/>
  <c r="N247" i="2"/>
  <c r="Q247" i="2"/>
  <c r="P247" i="2"/>
  <c r="O247" i="2"/>
  <c r="U359" i="2"/>
  <c r="Q302" i="2"/>
  <c r="O302" i="2"/>
  <c r="N302" i="2"/>
  <c r="P302" i="2"/>
  <c r="P305" i="2"/>
  <c r="O305" i="2"/>
  <c r="N305" i="2"/>
  <c r="Q305" i="2"/>
  <c r="U210" i="2"/>
  <c r="Q221" i="2"/>
  <c r="N221" i="2"/>
  <c r="O221" i="2"/>
  <c r="P221" i="2"/>
  <c r="N83" i="2"/>
  <c r="Q83" i="2"/>
  <c r="P83" i="2"/>
  <c r="O83" i="2"/>
  <c r="N214" i="2"/>
  <c r="P214" i="2"/>
  <c r="O214" i="2"/>
  <c r="Q214" i="2"/>
  <c r="O204" i="2"/>
  <c r="N204" i="2"/>
  <c r="P204" i="2"/>
  <c r="Q204" i="2"/>
  <c r="O171" i="2"/>
  <c r="N171" i="2"/>
  <c r="Q171" i="2"/>
  <c r="P171" i="2"/>
  <c r="F19" i="11"/>
  <c r="G19" i="11" s="1"/>
  <c r="Q174" i="2"/>
  <c r="U169" i="2"/>
  <c r="U172" i="2"/>
  <c r="U168" i="2"/>
  <c r="U166" i="2"/>
  <c r="U165" i="2"/>
  <c r="U167" i="2"/>
  <c r="O174" i="2"/>
  <c r="U174" i="2"/>
  <c r="U170" i="2"/>
  <c r="P174" i="2"/>
  <c r="U173" i="2"/>
  <c r="N174" i="2"/>
  <c r="U164" i="2"/>
  <c r="Q91" i="2"/>
  <c r="O91" i="2"/>
  <c r="P91" i="2"/>
  <c r="N91" i="2"/>
  <c r="Q230" i="2"/>
  <c r="O230" i="2"/>
  <c r="P230" i="2"/>
  <c r="N230" i="2"/>
  <c r="Q231" i="2"/>
  <c r="P231" i="2"/>
  <c r="N231" i="2"/>
  <c r="O231" i="2"/>
  <c r="Q290" i="2"/>
  <c r="P290" i="2"/>
  <c r="N290" i="2"/>
  <c r="O290" i="2"/>
  <c r="N150" i="2"/>
  <c r="N87" i="2"/>
  <c r="D27" i="11"/>
  <c r="D38" i="11" s="1"/>
  <c r="D28" i="11"/>
  <c r="P47" i="2"/>
  <c r="O168" i="2"/>
  <c r="O72" i="2"/>
  <c r="N188" i="2"/>
  <c r="O324" i="2"/>
  <c r="P324" i="2"/>
  <c r="Q324" i="2"/>
  <c r="N324" i="2"/>
  <c r="Q292" i="2"/>
  <c r="P292" i="2"/>
  <c r="O292" i="2"/>
  <c r="N292" i="2"/>
  <c r="O295" i="2"/>
  <c r="Q295" i="2"/>
  <c r="N295" i="2"/>
  <c r="P295" i="2"/>
  <c r="N250" i="2"/>
  <c r="Q250" i="2"/>
  <c r="O250" i="2"/>
  <c r="P250" i="2"/>
  <c r="Q20" i="2"/>
  <c r="O20" i="2"/>
  <c r="P20" i="2"/>
  <c r="N252" i="2"/>
  <c r="O252" i="2"/>
  <c r="P252" i="2"/>
  <c r="Q252" i="2"/>
  <c r="U171" i="2"/>
  <c r="Q182" i="2"/>
  <c r="N182" i="2"/>
  <c r="O182" i="2"/>
  <c r="P182" i="2"/>
  <c r="Q244" i="2"/>
  <c r="P244" i="2"/>
  <c r="O244" i="2"/>
  <c r="N244" i="2"/>
  <c r="Q281" i="2"/>
  <c r="P281" i="2"/>
  <c r="O281" i="2"/>
  <c r="N281" i="2"/>
  <c r="Q249" i="2"/>
  <c r="N249" i="2"/>
  <c r="O249" i="2"/>
  <c r="P249" i="2"/>
  <c r="Q223" i="2"/>
  <c r="N223" i="2"/>
  <c r="O223" i="2"/>
  <c r="P223" i="2"/>
  <c r="Q200" i="2"/>
  <c r="P200" i="2"/>
  <c r="N200" i="2"/>
  <c r="O200" i="2"/>
  <c r="Q25" i="2"/>
  <c r="O25" i="2"/>
  <c r="P25" i="2"/>
  <c r="Q74" i="2"/>
  <c r="N74" i="2"/>
  <c r="O74" i="2"/>
  <c r="P74" i="2"/>
  <c r="O55" i="2"/>
  <c r="Q55" i="2"/>
  <c r="P55" i="2"/>
  <c r="N55" i="2"/>
  <c r="O226" i="2"/>
  <c r="N226" i="2"/>
  <c r="Q226" i="2"/>
  <c r="P226" i="2"/>
  <c r="Q227" i="2"/>
  <c r="O227" i="2"/>
  <c r="N227" i="2"/>
  <c r="P227" i="2"/>
  <c r="N34" i="2"/>
  <c r="O34" i="2"/>
  <c r="Q34" i="2"/>
  <c r="P34" i="2"/>
  <c r="Q164" i="2"/>
  <c r="O164" i="2"/>
  <c r="P164" i="2"/>
  <c r="N164" i="2"/>
  <c r="G9" i="11"/>
  <c r="O321" i="2"/>
  <c r="P321" i="2"/>
  <c r="Q321" i="2"/>
  <c r="N321" i="2"/>
  <c r="F26" i="11"/>
  <c r="G26" i="11" s="1"/>
  <c r="U254" i="2"/>
  <c r="U252" i="2"/>
  <c r="U255" i="2"/>
  <c r="U257" i="2"/>
  <c r="P258" i="2"/>
  <c r="U248" i="2"/>
  <c r="Q258" i="2"/>
  <c r="O258" i="2"/>
  <c r="U256" i="2"/>
  <c r="U249" i="2"/>
  <c r="U253" i="2"/>
  <c r="N258" i="2"/>
  <c r="N236" i="2"/>
  <c r="P236" i="2"/>
  <c r="Q236" i="2"/>
  <c r="O236" i="2"/>
  <c r="Q219" i="2"/>
  <c r="P219" i="2"/>
  <c r="O219" i="2"/>
  <c r="N219" i="2"/>
  <c r="O211" i="2"/>
  <c r="Q211" i="2"/>
  <c r="N211" i="2"/>
  <c r="P211" i="2"/>
  <c r="P173" i="2"/>
  <c r="O173" i="2"/>
  <c r="N173" i="2"/>
  <c r="Q173" i="2"/>
  <c r="N185" i="2"/>
  <c r="P96" i="2"/>
  <c r="O96" i="2"/>
  <c r="N96" i="2"/>
  <c r="Q96" i="2"/>
  <c r="N67" i="2"/>
  <c r="P245" i="2"/>
  <c r="Q245" i="2"/>
  <c r="N245" i="2"/>
  <c r="O245" i="2"/>
  <c r="Q315" i="2"/>
  <c r="O315" i="2"/>
  <c r="P315" i="2"/>
  <c r="N315" i="2"/>
  <c r="Q21" i="2"/>
  <c r="O21" i="2"/>
  <c r="P21" i="2"/>
  <c r="Q178" i="2"/>
  <c r="N178" i="2"/>
  <c r="O178" i="2"/>
  <c r="P178" i="2"/>
  <c r="P287" i="2"/>
  <c r="N287" i="2"/>
  <c r="O287" i="2"/>
  <c r="Q287" i="2"/>
  <c r="Q89" i="2"/>
  <c r="P89" i="2"/>
  <c r="N89" i="2"/>
  <c r="O89" i="2"/>
  <c r="Q94" i="2"/>
  <c r="O94" i="2"/>
  <c r="N94" i="2"/>
  <c r="P94" i="2"/>
  <c r="Q194" i="2"/>
  <c r="N194" i="2"/>
  <c r="O194" i="2"/>
  <c r="P194" i="2"/>
  <c r="Q242" i="2"/>
  <c r="P242" i="2"/>
  <c r="O242" i="2"/>
  <c r="N242" i="2"/>
  <c r="F25" i="11"/>
  <c r="Q246" i="2"/>
  <c r="U245" i="2"/>
  <c r="U244" i="2"/>
  <c r="U240" i="2"/>
  <c r="U241" i="2"/>
  <c r="U237" i="2"/>
  <c r="O246" i="2"/>
  <c r="U235" i="2"/>
  <c r="U236" i="2"/>
  <c r="U242" i="2"/>
  <c r="P246" i="2"/>
  <c r="N246" i="2"/>
  <c r="O224" i="2"/>
  <c r="P224" i="2"/>
  <c r="Q224" i="2"/>
  <c r="N224" i="2"/>
  <c r="Q73" i="2"/>
  <c r="P73" i="2"/>
  <c r="N73" i="2"/>
  <c r="O73" i="2"/>
  <c r="Q62" i="2"/>
  <c r="O62" i="2"/>
  <c r="N62" i="2"/>
  <c r="P62" i="2"/>
  <c r="N118" i="2"/>
  <c r="P118" i="2"/>
  <c r="N130" i="2"/>
  <c r="O118" i="2"/>
  <c r="Q118" i="2"/>
  <c r="Q92" i="2"/>
  <c r="N92" i="2"/>
  <c r="O92" i="2"/>
  <c r="P92" i="2"/>
  <c r="Q310" i="2"/>
  <c r="O310" i="2"/>
  <c r="N310" i="2"/>
  <c r="P310" i="2"/>
  <c r="N128" i="2"/>
  <c r="O128" i="2"/>
  <c r="Q128" i="2"/>
  <c r="P128" i="2"/>
  <c r="Q309" i="2"/>
  <c r="N309" i="2"/>
  <c r="O309" i="2"/>
  <c r="P309" i="2"/>
  <c r="N124" i="2"/>
  <c r="Q124" i="2"/>
  <c r="O124" i="2"/>
  <c r="P124" i="2"/>
  <c r="Q283" i="2"/>
  <c r="P283" i="2"/>
  <c r="O283" i="2"/>
  <c r="N283" i="2"/>
  <c r="U258" i="2"/>
  <c r="Q39" i="2"/>
  <c r="O39" i="2"/>
  <c r="P39" i="2"/>
  <c r="N39" i="2"/>
  <c r="O37" i="2"/>
  <c r="P37" i="2"/>
  <c r="Q37" i="2"/>
  <c r="N37" i="2"/>
  <c r="N161" i="2"/>
  <c r="P161" i="2"/>
  <c r="O161" i="2"/>
  <c r="Q161" i="2"/>
  <c r="N106" i="2"/>
  <c r="Q106" i="2"/>
  <c r="P106" i="2"/>
  <c r="O106" i="2"/>
  <c r="N146" i="2"/>
  <c r="P146" i="2"/>
  <c r="Q146" i="2"/>
  <c r="O146" i="2"/>
  <c r="P127" i="2"/>
  <c r="O320" i="2"/>
  <c r="Q320" i="2"/>
  <c r="P320" i="2"/>
  <c r="N320" i="2"/>
  <c r="P286" i="2"/>
  <c r="O286" i="2"/>
  <c r="N286" i="2"/>
  <c r="Q286" i="2"/>
  <c r="M391" i="2"/>
  <c r="M405" i="2" s="1"/>
  <c r="Q375" i="2"/>
  <c r="F24" i="11"/>
  <c r="G24" i="11" s="1"/>
  <c r="U224" i="2"/>
  <c r="U232" i="2"/>
  <c r="U231" i="2"/>
  <c r="U223" i="2"/>
  <c r="U410" i="2" s="1"/>
  <c r="U233" i="2"/>
  <c r="P234" i="2"/>
  <c r="U225" i="2"/>
  <c r="O234" i="2"/>
  <c r="N234" i="2"/>
  <c r="U229" i="2"/>
  <c r="Q234" i="2"/>
  <c r="U228" i="2"/>
  <c r="U234" i="2"/>
  <c r="U230" i="2"/>
  <c r="O172" i="2"/>
  <c r="P172" i="2"/>
  <c r="Q172" i="2"/>
  <c r="N172" i="2"/>
  <c r="N184" i="2"/>
  <c r="Q97" i="2"/>
  <c r="N97" i="2"/>
  <c r="O97" i="2"/>
  <c r="P97" i="2"/>
  <c r="Q233" i="2"/>
  <c r="P233" i="2"/>
  <c r="O233" i="2"/>
  <c r="N233" i="2"/>
  <c r="Q316" i="2"/>
  <c r="N316" i="2"/>
  <c r="P316" i="2"/>
  <c r="O316" i="2"/>
  <c r="N203" i="2"/>
  <c r="M389" i="2"/>
  <c r="F6" i="11"/>
  <c r="Q18" i="2"/>
  <c r="P181" i="2"/>
  <c r="Q181" i="2"/>
  <c r="N181" i="2"/>
  <c r="O181" i="2"/>
  <c r="P276" i="2"/>
  <c r="O276" i="2"/>
  <c r="Q276" i="2"/>
  <c r="N276" i="2"/>
  <c r="Q79" i="2"/>
  <c r="P79" i="2"/>
  <c r="N79" i="2"/>
  <c r="O79" i="2"/>
  <c r="P196" i="2"/>
  <c r="O196" i="2"/>
  <c r="Q196" i="2"/>
  <c r="N196" i="2"/>
  <c r="X421" i="2"/>
  <c r="X423" i="2" s="1"/>
  <c r="O119" i="2"/>
  <c r="Q119" i="2"/>
  <c r="N119" i="2"/>
  <c r="P119" i="2"/>
  <c r="Q301" i="2"/>
  <c r="O301" i="2"/>
  <c r="N301" i="2"/>
  <c r="P301" i="2"/>
  <c r="Q285" i="2"/>
  <c r="N285" i="2"/>
  <c r="O285" i="2"/>
  <c r="P285" i="2"/>
  <c r="Q266" i="2"/>
  <c r="N266" i="2"/>
  <c r="O266" i="2"/>
  <c r="P266" i="2"/>
  <c r="Q256" i="2"/>
  <c r="O256" i="2"/>
  <c r="N256" i="2"/>
  <c r="P256" i="2"/>
  <c r="Q41" i="2"/>
  <c r="P41" i="2"/>
  <c r="O41" i="2"/>
  <c r="N41" i="2"/>
  <c r="P145" i="2"/>
  <c r="Q145" i="2"/>
  <c r="N145" i="2"/>
  <c r="O145" i="2"/>
  <c r="O52" i="2"/>
  <c r="Q52" i="2"/>
  <c r="P52" i="2"/>
  <c r="N52" i="2"/>
  <c r="P327" i="2"/>
  <c r="O327" i="2"/>
  <c r="Q327" i="2"/>
  <c r="N327" i="2"/>
  <c r="N243" i="2"/>
  <c r="Q243" i="2"/>
  <c r="O243" i="2"/>
  <c r="P243" i="2"/>
  <c r="Q80" i="2"/>
  <c r="N80" i="2"/>
  <c r="O80" i="2"/>
  <c r="P80" i="2"/>
  <c r="AA423" i="2"/>
  <c r="Q325" i="2"/>
  <c r="N325" i="2"/>
  <c r="P325" i="2"/>
  <c r="O325" i="2"/>
  <c r="Q307" i="2"/>
  <c r="O307" i="2"/>
  <c r="P307" i="2"/>
  <c r="N307" i="2"/>
  <c r="P121" i="2"/>
  <c r="O121" i="2"/>
  <c r="N121" i="2"/>
  <c r="Q121" i="2"/>
  <c r="M393" i="2"/>
  <c r="M395" i="2"/>
  <c r="Q387" i="2"/>
  <c r="Q398" i="2" s="1"/>
  <c r="N262" i="2"/>
  <c r="P262" i="2"/>
  <c r="Q262" i="2"/>
  <c r="O262" i="2"/>
  <c r="L405" i="2"/>
  <c r="L395" i="2"/>
  <c r="O235" i="2"/>
  <c r="P235" i="2"/>
  <c r="N235" i="2"/>
  <c r="Q235" i="2"/>
  <c r="O220" i="2"/>
  <c r="P220" i="2"/>
  <c r="Q220" i="2"/>
  <c r="N220" i="2"/>
  <c r="N212" i="2"/>
  <c r="Q212" i="2"/>
  <c r="P212" i="2"/>
  <c r="O212" i="2"/>
  <c r="Q88" i="2"/>
  <c r="N88" i="2"/>
  <c r="O88" i="2"/>
  <c r="P88" i="2"/>
  <c r="Q229" i="2"/>
  <c r="N229" i="2"/>
  <c r="P229" i="2"/>
  <c r="O229" i="2"/>
  <c r="N177" i="2"/>
  <c r="P177" i="2"/>
  <c r="Q177" i="2"/>
  <c r="O177" i="2"/>
  <c r="P259" i="2"/>
  <c r="Q299" i="2"/>
  <c r="O299" i="2"/>
  <c r="N299" i="2"/>
  <c r="P299" i="2"/>
  <c r="F12" i="11"/>
  <c r="G12" i="11" s="1"/>
  <c r="Q90" i="2"/>
  <c r="O90" i="2"/>
  <c r="P90" i="2"/>
  <c r="N90" i="2"/>
  <c r="O147" i="2"/>
  <c r="N64" i="2"/>
  <c r="G20" i="11"/>
  <c r="Q215" i="2"/>
  <c r="N215" i="2"/>
  <c r="P215" i="2"/>
  <c r="O215" i="2"/>
  <c r="Q107" i="2"/>
  <c r="O107" i="2"/>
  <c r="N107" i="2"/>
  <c r="P107" i="2"/>
  <c r="U326" i="2"/>
  <c r="F31" i="11"/>
  <c r="G32" i="11" s="1"/>
  <c r="Q318" i="2"/>
  <c r="U312" i="2"/>
  <c r="U316" i="2"/>
  <c r="U308" i="2"/>
  <c r="U313" i="2"/>
  <c r="O318" i="2"/>
  <c r="U309" i="2"/>
  <c r="N318" i="2"/>
  <c r="U317" i="2"/>
  <c r="P318" i="2"/>
  <c r="Q297" i="2"/>
  <c r="O297" i="2"/>
  <c r="P297" i="2"/>
  <c r="N297" i="2"/>
  <c r="O279" i="2"/>
  <c r="Q279" i="2"/>
  <c r="P279" i="2"/>
  <c r="N279" i="2"/>
  <c r="N272" i="2"/>
  <c r="P272" i="2"/>
  <c r="Q272" i="2"/>
  <c r="O272" i="2"/>
  <c r="U250" i="2"/>
  <c r="O239" i="2"/>
  <c r="P239" i="2"/>
  <c r="N239" i="2"/>
  <c r="Q239" i="2"/>
  <c r="U190" i="2"/>
  <c r="O197" i="2"/>
  <c r="P197" i="2"/>
  <c r="N197" i="2"/>
  <c r="Q197" i="2"/>
  <c r="Q22" i="2"/>
  <c r="P22" i="2"/>
  <c r="O22" i="2"/>
  <c r="U206" i="2"/>
  <c r="Q70" i="2"/>
  <c r="N70" i="2"/>
  <c r="O70" i="2"/>
  <c r="P70" i="2"/>
  <c r="O77" i="2"/>
  <c r="P77" i="2"/>
  <c r="N77" i="2"/>
  <c r="Q77" i="2"/>
  <c r="Q56" i="2"/>
  <c r="P56" i="2"/>
  <c r="O56" i="2"/>
  <c r="N56" i="2"/>
  <c r="Q60" i="2"/>
  <c r="N60" i="2"/>
  <c r="O60" i="2"/>
  <c r="P60" i="2"/>
  <c r="Q43" i="2"/>
  <c r="P43" i="2"/>
  <c r="O43" i="2"/>
  <c r="N43" i="2"/>
  <c r="Q45" i="2"/>
  <c r="N45" i="2"/>
  <c r="P45" i="2"/>
  <c r="O45" i="2"/>
  <c r="Q120" i="2"/>
  <c r="N120" i="2"/>
  <c r="P120" i="2"/>
  <c r="O120" i="2"/>
  <c r="K391" i="2"/>
  <c r="K405" i="2" s="1"/>
  <c r="K395" i="2"/>
  <c r="E60" i="10"/>
  <c r="E66" i="10" s="1"/>
  <c r="O274" i="2"/>
  <c r="P274" i="2"/>
  <c r="N274" i="2"/>
  <c r="Q274" i="2"/>
  <c r="Q113" i="2"/>
  <c r="P113" i="2"/>
  <c r="O113" i="2"/>
  <c r="N113" i="2"/>
  <c r="F36" i="11"/>
  <c r="G36" i="11" s="1"/>
  <c r="Q378" i="2"/>
  <c r="U373" i="2"/>
  <c r="U374" i="2"/>
  <c r="U372" i="2"/>
  <c r="U370" i="2"/>
  <c r="U377" i="2"/>
  <c r="U371" i="2"/>
  <c r="N289" i="2"/>
  <c r="Q289" i="2"/>
  <c r="P289" i="2"/>
  <c r="O289" i="2"/>
  <c r="N152" i="2"/>
  <c r="N157" i="2"/>
  <c r="P157" i="2"/>
  <c r="O157" i="2"/>
  <c r="Q157" i="2"/>
  <c r="Q407" i="2" s="1"/>
  <c r="O300" i="2"/>
  <c r="P300" i="2"/>
  <c r="N300" i="2"/>
  <c r="Q300" i="2"/>
  <c r="O49" i="2"/>
  <c r="P49" i="2"/>
  <c r="N49" i="2"/>
  <c r="Q49" i="2"/>
  <c r="Q248" i="2"/>
  <c r="N248" i="2"/>
  <c r="O248" i="2"/>
  <c r="P248" i="2"/>
  <c r="Q139" i="2"/>
  <c r="N139" i="2"/>
  <c r="P139" i="2"/>
  <c r="O139" i="2"/>
  <c r="N65" i="2"/>
  <c r="O207" i="2"/>
  <c r="N207" i="2"/>
  <c r="Q207" i="2"/>
  <c r="P207" i="2"/>
  <c r="U319" i="2"/>
  <c r="O322" i="2"/>
  <c r="P322" i="2"/>
  <c r="Q322" i="2"/>
  <c r="N322" i="2"/>
  <c r="F30" i="11"/>
  <c r="U298" i="2"/>
  <c r="U300" i="2"/>
  <c r="U299" i="2"/>
  <c r="P306" i="2"/>
  <c r="N306" i="2"/>
  <c r="U296" i="2"/>
  <c r="U304" i="2"/>
  <c r="U303" i="2"/>
  <c r="U301" i="2"/>
  <c r="O306" i="2"/>
  <c r="U297" i="2"/>
  <c r="U302" i="2"/>
  <c r="U305" i="2"/>
  <c r="Q306" i="2"/>
  <c r="P284" i="2"/>
  <c r="N284" i="2"/>
  <c r="Q284" i="2"/>
  <c r="O284" i="2"/>
  <c r="Q263" i="2"/>
  <c r="N263" i="2"/>
  <c r="O263" i="2"/>
  <c r="P263" i="2"/>
  <c r="O268" i="2"/>
  <c r="N268" i="2"/>
  <c r="Q268" i="2"/>
  <c r="P268" i="2"/>
  <c r="P257" i="2"/>
  <c r="N257" i="2"/>
  <c r="Q257" i="2"/>
  <c r="O257" i="2"/>
  <c r="Q238" i="2"/>
  <c r="P238" i="2"/>
  <c r="O238" i="2"/>
  <c r="N238" i="2"/>
  <c r="P40" i="2"/>
  <c r="O40" i="2"/>
  <c r="N40" i="2"/>
  <c r="Q40" i="2"/>
  <c r="O38" i="2"/>
  <c r="N38" i="2"/>
  <c r="Q38" i="2"/>
  <c r="P38" i="2"/>
  <c r="N36" i="2"/>
  <c r="Q36" i="2"/>
  <c r="P36" i="2"/>
  <c r="O36" i="2"/>
  <c r="N158" i="2"/>
  <c r="O158" i="2"/>
  <c r="P158" i="2"/>
  <c r="Q158" i="2"/>
  <c r="N166" i="2"/>
  <c r="Q166" i="2"/>
  <c r="P166" i="2"/>
  <c r="O166" i="2"/>
  <c r="Q99" i="2"/>
  <c r="P99" i="2"/>
  <c r="N99" i="2"/>
  <c r="O99" i="2"/>
  <c r="O103" i="2"/>
  <c r="Q103" i="2"/>
  <c r="N103" i="2"/>
  <c r="P103" i="2"/>
  <c r="P136" i="2"/>
  <c r="Q136" i="2"/>
  <c r="O136" i="2"/>
  <c r="N136" i="2"/>
  <c r="N48" i="2"/>
  <c r="O48" i="2"/>
  <c r="P48" i="2"/>
  <c r="Q48" i="2"/>
  <c r="O288" i="2"/>
  <c r="N288" i="2"/>
  <c r="P288" i="2"/>
  <c r="Q288" i="2"/>
  <c r="Q175" i="2"/>
  <c r="O175" i="2"/>
  <c r="N175" i="2"/>
  <c r="P175" i="2"/>
  <c r="P54" i="2"/>
  <c r="O123" i="2"/>
  <c r="Q311" i="2"/>
  <c r="O311" i="2"/>
  <c r="P311" i="2"/>
  <c r="N311" i="2"/>
  <c r="F27" i="11"/>
  <c r="P270" i="2"/>
  <c r="U269" i="2"/>
  <c r="U260" i="2"/>
  <c r="Q270" i="2"/>
  <c r="U268" i="2"/>
  <c r="U264" i="2"/>
  <c r="N270" i="2"/>
  <c r="U261" i="2"/>
  <c r="U265" i="2"/>
  <c r="O270" i="2"/>
  <c r="P50" i="2"/>
  <c r="O192" i="2"/>
  <c r="N192" i="2"/>
  <c r="Q192" i="2"/>
  <c r="P192" i="2"/>
  <c r="N137" i="2"/>
  <c r="G10" i="11"/>
  <c r="F34" i="11"/>
  <c r="G34" i="11" s="1"/>
  <c r="Q354" i="2"/>
  <c r="U348" i="2"/>
  <c r="U347" i="2"/>
  <c r="U353" i="2"/>
  <c r="U351" i="2"/>
  <c r="U343" i="2"/>
  <c r="U344" i="2"/>
  <c r="U352" i="2"/>
  <c r="U354" i="2"/>
  <c r="P329" i="2"/>
  <c r="O329" i="2"/>
  <c r="N329" i="2"/>
  <c r="Q329" i="2"/>
  <c r="Q319" i="2"/>
  <c r="P319" i="2"/>
  <c r="O319" i="2"/>
  <c r="N319" i="2"/>
  <c r="P303" i="2"/>
  <c r="Q303" i="2"/>
  <c r="O303" i="2"/>
  <c r="N303" i="2"/>
  <c r="U267" i="2"/>
  <c r="U337" i="2"/>
  <c r="N237" i="2"/>
  <c r="O237" i="2"/>
  <c r="Q237" i="2"/>
  <c r="P237" i="2"/>
  <c r="Q84" i="2"/>
  <c r="O84" i="2"/>
  <c r="P84" i="2"/>
  <c r="N84" i="2"/>
  <c r="Q85" i="2"/>
  <c r="P85" i="2"/>
  <c r="N85" i="2"/>
  <c r="O85" i="2"/>
  <c r="O213" i="2"/>
  <c r="Q213" i="2"/>
  <c r="P213" i="2"/>
  <c r="N213" i="2"/>
  <c r="Q170" i="2"/>
  <c r="P170" i="2"/>
  <c r="O170" i="2"/>
  <c r="N170" i="2"/>
  <c r="O86" i="2"/>
  <c r="N86" i="2"/>
  <c r="P86" i="2"/>
  <c r="Q86" i="2"/>
  <c r="L389" i="2"/>
  <c r="L88" i="2"/>
  <c r="L89" i="2" s="1"/>
  <c r="L90" i="2" s="1"/>
  <c r="O232" i="2"/>
  <c r="N232" i="2"/>
  <c r="P232" i="2"/>
  <c r="Q232" i="2"/>
  <c r="U366" i="2"/>
  <c r="N298" i="2"/>
  <c r="P142" i="2"/>
  <c r="O87" i="2"/>
  <c r="O313" i="2"/>
  <c r="Q313" i="2"/>
  <c r="N313" i="2"/>
  <c r="P313" i="2"/>
  <c r="O31" i="2"/>
  <c r="O47" i="2"/>
  <c r="P81" i="2"/>
  <c r="N183" i="2"/>
  <c r="N134" i="2"/>
  <c r="Q323" i="2"/>
  <c r="P323" i="2"/>
  <c r="N323" i="2"/>
  <c r="O323" i="2"/>
  <c r="O312" i="2"/>
  <c r="Q312" i="2"/>
  <c r="P312" i="2"/>
  <c r="N312" i="2"/>
  <c r="Q314" i="2"/>
  <c r="O314" i="2"/>
  <c r="N314" i="2"/>
  <c r="P314" i="2"/>
  <c r="Q293" i="2"/>
  <c r="N293" i="2"/>
  <c r="P293" i="2"/>
  <c r="O293" i="2"/>
  <c r="P291" i="2"/>
  <c r="N291" i="2"/>
  <c r="O291" i="2"/>
  <c r="Q291" i="2"/>
  <c r="F28" i="11"/>
  <c r="U280" i="2"/>
  <c r="U282" i="2"/>
  <c r="N282" i="2"/>
  <c r="U273" i="2"/>
  <c r="U277" i="2"/>
  <c r="Q282" i="2"/>
  <c r="P282" i="2"/>
  <c r="U276" i="2"/>
  <c r="U281" i="2"/>
  <c r="O282" i="2"/>
  <c r="U272" i="2"/>
  <c r="U279" i="2"/>
  <c r="U278" i="2"/>
  <c r="P203" i="2"/>
  <c r="U191" i="2"/>
  <c r="P19" i="2"/>
  <c r="Q19" i="2"/>
  <c r="O19" i="2"/>
  <c r="U243" i="2"/>
  <c r="O253" i="2"/>
  <c r="Q253" i="2"/>
  <c r="N253" i="2"/>
  <c r="P253" i="2"/>
  <c r="U375" i="2"/>
  <c r="P241" i="2"/>
  <c r="P193" i="2"/>
  <c r="N259" i="2"/>
  <c r="U420" i="2" l="1"/>
  <c r="U415" i="2"/>
  <c r="AB421" i="2" s="1"/>
  <c r="AB423" i="2" s="1"/>
  <c r="N391" i="2"/>
  <c r="G28" i="11"/>
  <c r="Q389" i="2"/>
  <c r="S389" i="2" s="1"/>
  <c r="Q391" i="2"/>
  <c r="Q405" i="2" s="1"/>
  <c r="U418" i="2"/>
  <c r="U414" i="2"/>
  <c r="AB418" i="2" s="1"/>
  <c r="U419" i="2"/>
  <c r="G13" i="11"/>
  <c r="O391" i="2"/>
  <c r="P391" i="2"/>
  <c r="G35" i="11"/>
  <c r="G29" i="11"/>
  <c r="G22" i="11"/>
  <c r="G16" i="11"/>
  <c r="G27" i="11"/>
  <c r="G25" i="11"/>
  <c r="U411" i="2"/>
  <c r="Y418" i="2" s="1"/>
  <c r="U417" i="2"/>
  <c r="U412" i="2"/>
  <c r="U416" i="2"/>
  <c r="G7" i="11"/>
  <c r="Q406" i="2"/>
  <c r="G31" i="11"/>
  <c r="G39" i="11" s="1"/>
  <c r="G30" i="11"/>
  <c r="Q395" i="2"/>
  <c r="Q393" i="2"/>
  <c r="G14" i="11"/>
  <c r="U421" i="2"/>
  <c r="U413" i="2"/>
  <c r="G8" i="11"/>
  <c r="Y421" i="2" l="1"/>
  <c r="Y423" i="2" s="1"/>
  <c r="U423" i="2"/>
  <c r="G38" i="11"/>
</calcChain>
</file>

<file path=xl/sharedStrings.xml><?xml version="1.0" encoding="utf-8"?>
<sst xmlns="http://schemas.openxmlformats.org/spreadsheetml/2006/main" count="219" uniqueCount="115">
  <si>
    <t xml:space="preserve">12 month rolling total, or annual purchases: This number shows the sum of purchases for the last </t>
  </si>
  <si>
    <t>Q</t>
  </si>
  <si>
    <t>Source: National Bureau of Economic Research</t>
  </si>
  <si>
    <t>http://www.nber.org/cycles.html</t>
  </si>
  <si>
    <t>months; they are annualized by nature, and can be compared to calendar year numbers.</t>
  </si>
  <si>
    <t>Tie</t>
  </si>
  <si>
    <t>Quarterly</t>
  </si>
  <si>
    <t>2Q</t>
  </si>
  <si>
    <t>Change in</t>
  </si>
  <si>
    <t>12 months, the previous 12 months, and so on. It is an annualized number by nature.</t>
  </si>
  <si>
    <t>a volume-of-business adjusted measure of inventory adequacy or excess.</t>
  </si>
  <si>
    <t>Pattern of</t>
  </si>
  <si>
    <t>1. Print from this "report" tab.</t>
  </si>
  <si>
    <t>Based on monthly reports of inventories.</t>
  </si>
  <si>
    <t>Annual Data Analysis/Comments (12 month rolling totals)</t>
  </si>
  <si>
    <t>these corrections are received they are incorporated at that time. Users of this report should note while all care is</t>
  </si>
  <si>
    <t>Monthly</t>
  </si>
  <si>
    <t>Printing</t>
  </si>
  <si>
    <t>total, or</t>
  </si>
  <si>
    <t>rolling</t>
  </si>
  <si>
    <t>Disclaimer: The data and report presented herein are based solely on RTA member monthly reports on</t>
  </si>
  <si>
    <t>production and inventory. From time to time members send corrections to previously submitted data. If and when</t>
  </si>
  <si>
    <t>Ratio</t>
  </si>
  <si>
    <t>Average</t>
  </si>
  <si>
    <t>Percent</t>
  </si>
  <si>
    <t>change in</t>
  </si>
  <si>
    <t>Crosstie Production, Inventory &amp; Purchases in thousands</t>
  </si>
  <si>
    <t xml:space="preserve"> 5yr avg</t>
  </si>
  <si>
    <t>Historical recap of RTA member reporting.</t>
  </si>
  <si>
    <t>Data through</t>
  </si>
  <si>
    <t>Red line - 12 month moving average of inventory</t>
  </si>
  <si>
    <t xml:space="preserve">As larger inventories are needed to support larger sales, the ratio (inventory / sales) provides </t>
  </si>
  <si>
    <t>5 yr avg</t>
  </si>
  <si>
    <t>Explanatory Note:</t>
  </si>
  <si>
    <t>Pct</t>
  </si>
  <si>
    <t>Inventory</t>
  </si>
  <si>
    <t>Purchases</t>
  </si>
  <si>
    <t xml:space="preserve">    - -  </t>
  </si>
  <si>
    <t>Year</t>
  </si>
  <si>
    <t>to Sales</t>
  </si>
  <si>
    <t>A</t>
  </si>
  <si>
    <t>Mo/Yr</t>
  </si>
  <si>
    <t>Production</t>
  </si>
  <si>
    <t>Calculated on the basis of monthly reports on production and inventory. 12 month rolling total.</t>
  </si>
  <si>
    <t>J</t>
  </si>
  <si>
    <t>F</t>
  </si>
  <si>
    <t>M</t>
  </si>
  <si>
    <t>12 month</t>
  </si>
  <si>
    <t>vs year ago</t>
  </si>
  <si>
    <t xml:space="preserve">   (see note at bottom)                     </t>
  </si>
  <si>
    <t xml:space="preserve"> LT avg</t>
  </si>
  <si>
    <t xml:space="preserve">2. Go to the "data" tab, </t>
  </si>
  <si>
    <t xml:space="preserve">    and print again.</t>
  </si>
  <si>
    <t xml:space="preserve"> sd 1999 - 2002</t>
  </si>
  <si>
    <t>yr ago</t>
  </si>
  <si>
    <t>quarter</t>
  </si>
  <si>
    <t>purchases</t>
  </si>
  <si>
    <t xml:space="preserve">Data through </t>
  </si>
  <si>
    <t>YTD Tie</t>
  </si>
  <si>
    <t>taken to accurately compile the data submitted by member companies, that no warranty is made as to the</t>
  </si>
  <si>
    <t>prev 5 yr</t>
  </si>
  <si>
    <t>Prod</t>
  </si>
  <si>
    <t>Based on monthly reports of production, 12 month rolling total is calculated.</t>
  </si>
  <si>
    <t>Purch</t>
  </si>
  <si>
    <t>Seasonal norms</t>
  </si>
  <si>
    <t>S</t>
  </si>
  <si>
    <t>O</t>
  </si>
  <si>
    <t>N</t>
  </si>
  <si>
    <t>D</t>
  </si>
  <si>
    <t>year</t>
  </si>
  <si>
    <t>accuracy of any RTA member reports.</t>
  </si>
  <si>
    <t>Annual</t>
  </si>
  <si>
    <t>3Q</t>
  </si>
  <si>
    <t>4Q</t>
  </si>
  <si>
    <t>production</t>
  </si>
  <si>
    <t>Based on monthly reports of production and inventory.</t>
  </si>
  <si>
    <t>vs last report</t>
  </si>
  <si>
    <r>
      <rPr>
        <sz val="10"/>
        <rFont val="Arial"/>
        <family val="2"/>
      </rPr>
      <t>vs</t>
    </r>
    <r>
      <rPr>
        <sz val="10"/>
        <rFont val="Arial"/>
        <family val="2"/>
      </rPr>
      <t>5 yr avg</t>
    </r>
  </si>
  <si>
    <t>Year-to-Date Data Analysis/Comments</t>
  </si>
  <si>
    <t>12 month rolling total, or annualized data: These numbers show the sum of purchases or production for the last 12</t>
  </si>
  <si>
    <t>moving avg.</t>
  </si>
  <si>
    <t>Monthly Data Analysis</t>
  </si>
  <si>
    <t>inventory counts by members, are not emphasized.</t>
  </si>
  <si>
    <t>3-month</t>
  </si>
  <si>
    <t>Calculations are based on Inventory's 3-month moving average.</t>
  </si>
  <si>
    <t>Blue line - inventory - monthly data</t>
  </si>
  <si>
    <t>values of purchases. In this way, any exaggerations that might be manifest in monthly purchases data, due to regular</t>
  </si>
  <si>
    <t>RTA, as of November 2016 onward, uses 3-month moving average for reporting on inventory, hence, affecting calculated</t>
  </si>
  <si>
    <t>Inventories had a correction in reporting in December 2013.</t>
  </si>
  <si>
    <t>Year-Quarter</t>
  </si>
  <si>
    <t>US recessions marked by shaded areas:        7/90 to 3/91,      3/01 to 11/01,      12/07 to  6/09.</t>
  </si>
  <si>
    <t>while purchases decreased modestly as in 2016.</t>
  </si>
  <si>
    <t xml:space="preserve">In 2017 production decreased sharply following moderated expansion in 2016, </t>
  </si>
  <si>
    <t>Since July 2016, production has been in a decline, but the rate of decline is slowing.</t>
  </si>
  <si>
    <t>Copyright: Railway Tie Association, 2018.</t>
  </si>
  <si>
    <t>Within last thirteen month, the purchases exceeded production each month.</t>
  </si>
  <si>
    <t>Purchases started to decline in recent months.</t>
  </si>
  <si>
    <t>3rd Q '18</t>
  </si>
  <si>
    <t xml:space="preserve"> sd 2003 - 2018</t>
  </si>
  <si>
    <t>Railway Tie Association Market Report for September 2018</t>
  </si>
  <si>
    <t xml:space="preserve">Purchases declined at a 4.7% annual rate. Production is trending lower and is </t>
  </si>
  <si>
    <t>down by 22.8% annual rate. Inventory-to-sales ratio was 0.67,</t>
  </si>
  <si>
    <t>lower by 0.17 from year ago level.</t>
  </si>
  <si>
    <t>Production through September decreased by 19.2% from year-ago levels.</t>
  </si>
  <si>
    <t>For the same timeframe, purchases decreased by 8.0%.</t>
  </si>
  <si>
    <t>YTD average of Inventory-to-Sales ratio was down by 0.22 from year ago.</t>
  </si>
  <si>
    <t xml:space="preserve">From August to September production decreased by 8.8%, and purchases decreased </t>
  </si>
  <si>
    <t xml:space="preserve">by 26.4%. In comparison with last year's levels, production was down </t>
  </si>
  <si>
    <t xml:space="preserve">9.5%, and purchases were down by 22.4%. </t>
  </si>
  <si>
    <t>The inventory-to-sales ratio increased to 0.67 from 0.66 month ago.</t>
  </si>
  <si>
    <t>Production increased by 5.3% &amp; purchases increased by 0.1% in the 3rd quarter of 2018.</t>
  </si>
  <si>
    <t xml:space="preserve">Compared with year-ago levels, September inventories are down by 23.8%. </t>
  </si>
  <si>
    <t>Compared to last five Septembers average, the ISR is down by 0.07, and 0.06 below long term average.</t>
  </si>
  <si>
    <t>September production is 25.1% below the average of previous 5 Septembers.</t>
  </si>
  <si>
    <t>September purchases are 7.7% below the average of previous 5 Septembers.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</si>
</sst>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"/>
    <numFmt numFmtId="167" formatCode="mmmm\-yy"/>
  </numFmts>
  <fonts count="1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color indexed="12"/>
      <name val="Arial"/>
      <family val="2"/>
    </font>
    <font>
      <b/>
      <sz val="12"/>
      <name val="Arial"/>
      <family val="2"/>
    </font>
    <font>
      <sz val="10"/>
      <color indexed="16"/>
      <name val="Arial"/>
      <family val="2"/>
    </font>
    <font>
      <i/>
      <sz val="7"/>
      <name val="Arial"/>
      <family val="2"/>
    </font>
    <font>
      <sz val="9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800000"/>
      <name val="Arial"/>
      <family val="2"/>
    </font>
    <font>
      <i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0"/>
        <bgColor indexed="64"/>
      </patternFill>
    </fill>
    <fill>
      <patternFill patternType="solid">
        <fgColor indexed="6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687">
    <xf numFmtId="0" fontId="0" fillId="0" borderId="0"/>
    <xf numFmtId="43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124">
    <xf numFmtId="0" fontId="0" fillId="0" borderId="0" xfId="0"/>
    <xf numFmtId="17" fontId="2" fillId="0" borderId="0" xfId="0" applyNumberFormat="1" applyFont="1"/>
    <xf numFmtId="164" fontId="2" fillId="0" borderId="0" xfId="1" applyNumberFormat="1" applyFont="1"/>
    <xf numFmtId="164" fontId="0" fillId="0" borderId="0" xfId="0" applyNumberFormat="1"/>
    <xf numFmtId="164" fontId="3" fillId="0" borderId="0" xfId="1" applyNumberFormat="1" applyFont="1"/>
    <xf numFmtId="3" fontId="0" fillId="0" borderId="0" xfId="0" applyNumberFormat="1"/>
    <xf numFmtId="1" fontId="0" fillId="0" borderId="0" xfId="0" applyNumberFormat="1"/>
    <xf numFmtId="0" fontId="3" fillId="0" borderId="0" xfId="0" applyFont="1"/>
    <xf numFmtId="0" fontId="4" fillId="0" borderId="0" xfId="0" applyFont="1"/>
    <xf numFmtId="164" fontId="4" fillId="0" borderId="0" xfId="1" applyNumberFormat="1" applyFont="1"/>
    <xf numFmtId="3" fontId="2" fillId="0" borderId="0" xfId="0" applyNumberFormat="1" applyFont="1"/>
    <xf numFmtId="2" fontId="0" fillId="0" borderId="0" xfId="0" applyNumberFormat="1"/>
    <xf numFmtId="165" fontId="0" fillId="0" borderId="0" xfId="0" applyNumberFormat="1"/>
    <xf numFmtId="0" fontId="2" fillId="0" borderId="0" xfId="0" applyFont="1"/>
    <xf numFmtId="0" fontId="5" fillId="0" borderId="0" xfId="0" applyFont="1"/>
    <xf numFmtId="0" fontId="0" fillId="0" borderId="1" xfId="0" applyBorder="1"/>
    <xf numFmtId="17" fontId="0" fillId="0" borderId="0" xfId="0" applyNumberFormat="1"/>
    <xf numFmtId="0" fontId="0" fillId="2" borderId="0" xfId="0" applyFill="1"/>
    <xf numFmtId="165" fontId="0" fillId="2" borderId="0" xfId="0" applyNumberFormat="1" applyFill="1"/>
    <xf numFmtId="166" fontId="0" fillId="0" borderId="0" xfId="0" applyNumberFormat="1"/>
    <xf numFmtId="0" fontId="0" fillId="0" borderId="2" xfId="0" applyBorder="1"/>
    <xf numFmtId="1" fontId="0" fillId="0" borderId="0" xfId="0" quotePrefix="1" applyNumberFormat="1"/>
    <xf numFmtId="0" fontId="0" fillId="3" borderId="0" xfId="0" applyFill="1"/>
    <xf numFmtId="3" fontId="0" fillId="3" borderId="0" xfId="0" applyNumberFormat="1" applyFill="1"/>
    <xf numFmtId="165" fontId="0" fillId="3" borderId="0" xfId="0" applyNumberFormat="1" applyFill="1"/>
    <xf numFmtId="0" fontId="3" fillId="3" borderId="0" xfId="0" applyFont="1" applyFill="1"/>
    <xf numFmtId="0" fontId="7" fillId="0" borderId="0" xfId="0" applyFont="1"/>
    <xf numFmtId="0" fontId="1" fillId="0" borderId="0" xfId="0" applyFont="1"/>
    <xf numFmtId="10" fontId="0" fillId="0" borderId="0" xfId="0" applyNumberFormat="1"/>
    <xf numFmtId="3" fontId="1" fillId="0" borderId="0" xfId="0" applyNumberFormat="1" applyFont="1"/>
    <xf numFmtId="164" fontId="1" fillId="0" borderId="0" xfId="1" applyNumberFormat="1" applyFont="1"/>
    <xf numFmtId="164" fontId="8" fillId="0" borderId="0" xfId="1" applyNumberFormat="1" applyFont="1"/>
    <xf numFmtId="167" fontId="1" fillId="0" borderId="0" xfId="0" applyNumberFormat="1" applyFont="1" applyAlignment="1">
      <alignment horizontal="left"/>
    </xf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9" fillId="0" borderId="0" xfId="0" applyFont="1"/>
    <xf numFmtId="0" fontId="10" fillId="0" borderId="0" xfId="0" applyFont="1"/>
    <xf numFmtId="0" fontId="11" fillId="0" borderId="0" xfId="0" applyFont="1"/>
    <xf numFmtId="165" fontId="0" fillId="0" borderId="1" xfId="0" applyNumberFormat="1" applyBorder="1"/>
    <xf numFmtId="1" fontId="0" fillId="0" borderId="1" xfId="0" applyNumberFormat="1" applyBorder="1"/>
    <xf numFmtId="3" fontId="2" fillId="0" borderId="0" xfId="1" applyNumberFormat="1" applyFon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17" fontId="0" fillId="0" borderId="0" xfId="0" applyNumberFormat="1" applyAlignment="1">
      <alignment horizontal="left"/>
    </xf>
    <xf numFmtId="3" fontId="1" fillId="0" borderId="0" xfId="0" applyNumberFormat="1" applyFont="1" applyAlignment="1"/>
    <xf numFmtId="0" fontId="0" fillId="0" borderId="7" xfId="0" applyBorder="1"/>
    <xf numFmtId="165" fontId="0" fillId="0" borderId="4" xfId="0" applyNumberFormat="1" applyBorder="1"/>
    <xf numFmtId="165" fontId="0" fillId="0" borderId="0" xfId="0" applyNumberFormat="1" applyBorder="1"/>
    <xf numFmtId="165" fontId="0" fillId="0" borderId="8" xfId="0" applyNumberFormat="1" applyBorder="1"/>
    <xf numFmtId="0" fontId="10" fillId="0" borderId="0" xfId="0" applyFont="1" applyBorder="1"/>
    <xf numFmtId="0" fontId="10" fillId="0" borderId="9" xfId="0" applyFont="1" applyBorder="1"/>
    <xf numFmtId="0" fontId="10" fillId="0" borderId="10" xfId="0" applyFont="1" applyBorder="1"/>
    <xf numFmtId="0" fontId="10" fillId="0" borderId="11" xfId="0" applyFont="1" applyBorder="1"/>
    <xf numFmtId="0" fontId="10" fillId="0" borderId="13" xfId="0" applyFont="1" applyBorder="1"/>
    <xf numFmtId="0" fontId="10" fillId="0" borderId="14" xfId="0" applyFont="1" applyBorder="1"/>
    <xf numFmtId="0" fontId="0" fillId="0" borderId="0" xfId="0" applyFont="1"/>
    <xf numFmtId="164" fontId="14" fillId="0" borderId="0" xfId="1" applyNumberFormat="1" applyFont="1"/>
    <xf numFmtId="10" fontId="1" fillId="0" borderId="0" xfId="1" applyNumberFormat="1" applyFont="1"/>
    <xf numFmtId="1" fontId="0" fillId="0" borderId="0" xfId="0" applyNumberFormat="1" applyBorder="1"/>
    <xf numFmtId="3" fontId="14" fillId="0" borderId="0" xfId="0" applyNumberFormat="1" applyFont="1" applyAlignment="1"/>
    <xf numFmtId="3" fontId="0" fillId="0" borderId="0" xfId="0" applyNumberFormat="1" applyFont="1"/>
    <xf numFmtId="165" fontId="0" fillId="0" borderId="0" xfId="0" applyNumberFormat="1" applyFont="1"/>
    <xf numFmtId="164" fontId="0" fillId="0" borderId="0" xfId="0" applyNumberFormat="1" applyFont="1"/>
    <xf numFmtId="3" fontId="0" fillId="0" borderId="0" xfId="0" applyNumberFormat="1" applyFont="1" applyBorder="1"/>
    <xf numFmtId="10" fontId="0" fillId="0" borderId="0" xfId="0" applyNumberFormat="1" applyFont="1"/>
    <xf numFmtId="3" fontId="1" fillId="0" borderId="0" xfId="1" applyNumberFormat="1" applyFont="1"/>
    <xf numFmtId="3" fontId="0" fillId="0" borderId="0" xfId="0" applyNumberFormat="1" applyFont="1" applyAlignment="1"/>
    <xf numFmtId="3" fontId="0" fillId="0" borderId="1" xfId="0" applyNumberFormat="1" applyFont="1" applyBorder="1"/>
    <xf numFmtId="164" fontId="1" fillId="0" borderId="1" xfId="1" applyNumberFormat="1" applyFont="1" applyBorder="1"/>
    <xf numFmtId="165" fontId="0" fillId="0" borderId="0" xfId="324" applyNumberFormat="1" applyFont="1"/>
    <xf numFmtId="3" fontId="0" fillId="0" borderId="0" xfId="324" applyNumberFormat="1" applyFont="1"/>
    <xf numFmtId="0" fontId="1" fillId="0" borderId="0" xfId="0" applyFont="1" applyAlignment="1">
      <alignment horizontal="left"/>
    </xf>
    <xf numFmtId="1" fontId="1" fillId="0" borderId="0" xfId="0" applyNumberFormat="1" applyFont="1"/>
    <xf numFmtId="14" fontId="1" fillId="0" borderId="0" xfId="0" applyNumberFormat="1" applyFont="1" applyAlignment="1">
      <alignment horizontal="left"/>
    </xf>
    <xf numFmtId="0" fontId="0" fillId="0" borderId="0" xfId="0" applyFill="1"/>
    <xf numFmtId="0" fontId="4" fillId="0" borderId="0" xfId="0" applyFont="1" applyFill="1" applyAlignment="1">
      <alignment horizontal="center"/>
    </xf>
    <xf numFmtId="2" fontId="0" fillId="0" borderId="0" xfId="0" applyNumberFormat="1" applyFill="1"/>
    <xf numFmtId="2" fontId="6" fillId="0" borderId="0" xfId="0" applyNumberFormat="1" applyFont="1" applyFill="1"/>
    <xf numFmtId="164" fontId="0" fillId="0" borderId="0" xfId="0" applyNumberFormat="1" applyFill="1"/>
    <xf numFmtId="0" fontId="1" fillId="0" borderId="0" xfId="0" applyFont="1" applyFill="1"/>
    <xf numFmtId="0" fontId="10" fillId="0" borderId="0" xfId="0" applyFont="1" applyFill="1"/>
    <xf numFmtId="0" fontId="9" fillId="0" borderId="0" xfId="0" applyFont="1" applyFill="1"/>
    <xf numFmtId="0" fontId="0" fillId="0" borderId="1" xfId="0" applyFill="1" applyBorder="1"/>
    <xf numFmtId="0" fontId="3" fillId="0" borderId="0" xfId="0" applyFont="1" applyFill="1"/>
    <xf numFmtId="164" fontId="4" fillId="0" borderId="0" xfId="1" applyNumberFormat="1" applyFont="1" applyFill="1"/>
    <xf numFmtId="0" fontId="4" fillId="0" borderId="0" xfId="0" applyFont="1" applyFill="1"/>
    <xf numFmtId="164" fontId="2" fillId="0" borderId="0" xfId="1" applyNumberFormat="1" applyFont="1" applyFill="1"/>
    <xf numFmtId="37" fontId="1" fillId="0" borderId="0" xfId="1" applyNumberFormat="1" applyFont="1" applyFill="1"/>
    <xf numFmtId="164" fontId="3" fillId="0" borderId="0" xfId="1" applyNumberFormat="1" applyFont="1" applyFill="1"/>
    <xf numFmtId="2" fontId="2" fillId="0" borderId="0" xfId="1" applyNumberFormat="1" applyFont="1" applyFill="1"/>
    <xf numFmtId="9" fontId="0" fillId="0" borderId="0" xfId="0" applyNumberFormat="1" applyFill="1"/>
    <xf numFmtId="165" fontId="0" fillId="0" borderId="0" xfId="0" applyNumberFormat="1" applyFill="1"/>
    <xf numFmtId="37" fontId="2" fillId="0" borderId="0" xfId="1" applyNumberFormat="1" applyFont="1" applyFill="1"/>
    <xf numFmtId="164" fontId="1" fillId="0" borderId="0" xfId="1" applyNumberFormat="1" applyFont="1" applyFill="1"/>
    <xf numFmtId="164" fontId="8" fillId="0" borderId="0" xfId="1" applyNumberFormat="1" applyFont="1" applyFill="1"/>
    <xf numFmtId="3" fontId="2" fillId="0" borderId="0" xfId="1" applyNumberFormat="1" applyFont="1" applyFill="1"/>
    <xf numFmtId="164" fontId="14" fillId="0" borderId="0" xfId="1" applyNumberFormat="1" applyFont="1" applyFill="1"/>
    <xf numFmtId="3" fontId="1" fillId="0" borderId="0" xfId="1" applyNumberFormat="1" applyFont="1" applyFill="1"/>
    <xf numFmtId="165" fontId="0" fillId="0" borderId="0" xfId="0" applyNumberFormat="1" applyFont="1" applyFill="1"/>
    <xf numFmtId="164" fontId="0" fillId="0" borderId="0" xfId="0" applyNumberFormat="1" applyFont="1" applyFill="1"/>
    <xf numFmtId="3" fontId="0" fillId="0" borderId="0" xfId="0" applyNumberFormat="1" applyFont="1" applyFill="1"/>
    <xf numFmtId="2" fontId="1" fillId="0" borderId="0" xfId="1" applyNumberFormat="1" applyFont="1" applyFill="1"/>
    <xf numFmtId="3" fontId="0" fillId="0" borderId="1" xfId="0" applyNumberFormat="1" applyFont="1" applyFill="1" applyBorder="1"/>
    <xf numFmtId="164" fontId="0" fillId="0" borderId="1" xfId="0" applyNumberFormat="1" applyFont="1" applyFill="1" applyBorder="1"/>
    <xf numFmtId="164" fontId="1" fillId="0" borderId="1" xfId="1" applyNumberFormat="1" applyFont="1" applyFill="1" applyBorder="1"/>
    <xf numFmtId="165" fontId="0" fillId="0" borderId="1" xfId="0" applyNumberFormat="1" applyFont="1" applyFill="1" applyBorder="1"/>
    <xf numFmtId="0" fontId="0" fillId="0" borderId="1" xfId="0" applyFont="1" applyFill="1" applyBorder="1"/>
    <xf numFmtId="2" fontId="0" fillId="0" borderId="1" xfId="0" applyNumberFormat="1" applyFont="1" applyFill="1" applyBorder="1"/>
    <xf numFmtId="0" fontId="0" fillId="0" borderId="0" xfId="0" applyFont="1" applyFill="1"/>
    <xf numFmtId="2" fontId="0" fillId="0" borderId="0" xfId="0" applyNumberFormat="1" applyFont="1" applyFill="1"/>
    <xf numFmtId="2" fontId="0" fillId="0" borderId="0" xfId="0" applyNumberFormat="1" applyFont="1" applyFill="1" applyBorder="1"/>
    <xf numFmtId="165" fontId="0" fillId="0" borderId="0" xfId="324" applyNumberFormat="1" applyFont="1" applyFill="1"/>
    <xf numFmtId="3" fontId="0" fillId="0" borderId="0" xfId="0" applyNumberFormat="1" applyFont="1" applyFill="1" applyBorder="1"/>
    <xf numFmtId="166" fontId="0" fillId="0" borderId="0" xfId="0" applyNumberFormat="1" applyFont="1" applyFill="1"/>
    <xf numFmtId="3" fontId="0" fillId="0" borderId="0" xfId="324" applyNumberFormat="1" applyFont="1" applyFill="1"/>
    <xf numFmtId="9" fontId="0" fillId="0" borderId="0" xfId="324" applyFont="1" applyFill="1"/>
    <xf numFmtId="10" fontId="0" fillId="0" borderId="0" xfId="0" applyNumberFormat="1" applyFont="1" applyFill="1"/>
    <xf numFmtId="0" fontId="10" fillId="0" borderId="12" xfId="0" applyFont="1" applyFill="1" applyBorder="1"/>
    <xf numFmtId="4" fontId="0" fillId="0" borderId="1" xfId="0" applyNumberFormat="1" applyFont="1" applyBorder="1"/>
    <xf numFmtId="14" fontId="0" fillId="0" borderId="0" xfId="0" applyNumberFormat="1"/>
    <xf numFmtId="0" fontId="15" fillId="0" borderId="0" xfId="0" applyFont="1"/>
  </cellXfs>
  <cellStyles count="687">
    <cellStyle name="Comma" xfId="1" builtinId="3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3" builtinId="9" hidden="1"/>
    <cellStyle name="Followed Hyperlink" xfId="315" builtinId="9" hidden="1"/>
    <cellStyle name="Followed Hyperlink" xfId="317" builtinId="9" hidden="1"/>
    <cellStyle name="Followed Hyperlink" xfId="319" builtinId="9" hidden="1"/>
    <cellStyle name="Followed Hyperlink" xfId="321" builtinId="9" hidden="1"/>
    <cellStyle name="Followed Hyperlink" xfId="323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Followed Hyperlink" xfId="586" builtinId="9" hidden="1"/>
    <cellStyle name="Followed Hyperlink" xfId="588" builtinId="9" hidden="1"/>
    <cellStyle name="Followed Hyperlink" xfId="590" builtinId="9" hidden="1"/>
    <cellStyle name="Followed Hyperlink" xfId="592" builtinId="9" hidden="1"/>
    <cellStyle name="Followed Hyperlink" xfId="594" builtinId="9" hidden="1"/>
    <cellStyle name="Followed Hyperlink" xfId="596" builtinId="9" hidden="1"/>
    <cellStyle name="Followed Hyperlink" xfId="598" builtinId="9" hidden="1"/>
    <cellStyle name="Followed Hyperlink" xfId="600" builtinId="9" hidden="1"/>
    <cellStyle name="Followed Hyperlink" xfId="602" builtinId="9" hidden="1"/>
    <cellStyle name="Followed Hyperlink" xfId="604" builtinId="9" hidden="1"/>
    <cellStyle name="Followed Hyperlink" xfId="606" builtinId="9" hidden="1"/>
    <cellStyle name="Followed Hyperlink" xfId="608" builtinId="9" hidden="1"/>
    <cellStyle name="Followed Hyperlink" xfId="610" builtinId="9" hidden="1"/>
    <cellStyle name="Followed Hyperlink" xfId="612" builtinId="9" hidden="1"/>
    <cellStyle name="Followed Hyperlink" xfId="614" builtinId="9" hidden="1"/>
    <cellStyle name="Followed Hyperlink" xfId="616" builtinId="9" hidden="1"/>
    <cellStyle name="Followed Hyperlink" xfId="618" builtinId="9" hidden="1"/>
    <cellStyle name="Followed Hyperlink" xfId="620" builtinId="9" hidden="1"/>
    <cellStyle name="Followed Hyperlink" xfId="622" builtinId="9" hidden="1"/>
    <cellStyle name="Followed Hyperlink" xfId="624" builtinId="9" hidden="1"/>
    <cellStyle name="Followed Hyperlink" xfId="626" builtinId="9" hidden="1"/>
    <cellStyle name="Followed Hyperlink" xfId="628" builtinId="9" hidden="1"/>
    <cellStyle name="Followed Hyperlink" xfId="630" builtinId="9" hidden="1"/>
    <cellStyle name="Followed Hyperlink" xfId="632" builtinId="9" hidden="1"/>
    <cellStyle name="Followed Hyperlink" xfId="634" builtinId="9" hidden="1"/>
    <cellStyle name="Followed Hyperlink" xfId="636" builtinId="9" hidden="1"/>
    <cellStyle name="Followed Hyperlink" xfId="638" builtinId="9" hidden="1"/>
    <cellStyle name="Followed Hyperlink" xfId="640" builtinId="9" hidden="1"/>
    <cellStyle name="Followed Hyperlink" xfId="642" builtinId="9" hidden="1"/>
    <cellStyle name="Followed Hyperlink" xfId="644" builtinId="9" hidden="1"/>
    <cellStyle name="Followed Hyperlink" xfId="646" builtinId="9" hidden="1"/>
    <cellStyle name="Followed Hyperlink" xfId="648" builtinId="9" hidden="1"/>
    <cellStyle name="Followed Hyperlink" xfId="650" builtinId="9" hidden="1"/>
    <cellStyle name="Followed Hyperlink" xfId="652" builtinId="9" hidden="1"/>
    <cellStyle name="Followed Hyperlink" xfId="654" builtinId="9" hidden="1"/>
    <cellStyle name="Followed Hyperlink" xfId="656" builtinId="9" hidden="1"/>
    <cellStyle name="Followed Hyperlink" xfId="658" builtinId="9" hidden="1"/>
    <cellStyle name="Followed Hyperlink" xfId="660" builtinId="9" hidden="1"/>
    <cellStyle name="Followed Hyperlink" xfId="662" builtinId="9" hidden="1"/>
    <cellStyle name="Followed Hyperlink" xfId="664" builtinId="9" hidden="1"/>
    <cellStyle name="Followed Hyperlink" xfId="666" builtinId="9" hidden="1"/>
    <cellStyle name="Followed Hyperlink" xfId="668" builtinId="9" hidden="1"/>
    <cellStyle name="Followed Hyperlink" xfId="670" builtinId="9" hidden="1"/>
    <cellStyle name="Followed Hyperlink" xfId="672" builtinId="9" hidden="1"/>
    <cellStyle name="Followed Hyperlink" xfId="674" builtinId="9" hidden="1"/>
    <cellStyle name="Followed Hyperlink" xfId="676" builtinId="9" hidden="1"/>
    <cellStyle name="Followed Hyperlink" xfId="678" builtinId="9" hidden="1"/>
    <cellStyle name="Followed Hyperlink" xfId="680" builtinId="9" hidden="1"/>
    <cellStyle name="Followed Hyperlink" xfId="682" builtinId="9" hidden="1"/>
    <cellStyle name="Followed Hyperlink" xfId="684" builtinId="9" hidden="1"/>
    <cellStyle name="Followed Hyperlink" xfId="686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Hyperlink" xfId="627" builtinId="8" hidden="1"/>
    <cellStyle name="Hyperlink" xfId="629" builtinId="8" hidden="1"/>
    <cellStyle name="Hyperlink" xfId="631" builtinId="8" hidden="1"/>
    <cellStyle name="Hyperlink" xfId="633" builtinId="8" hidden="1"/>
    <cellStyle name="Hyperlink" xfId="635" builtinId="8" hidden="1"/>
    <cellStyle name="Hyperlink" xfId="637" builtinId="8" hidden="1"/>
    <cellStyle name="Hyperlink" xfId="639" builtinId="8" hidden="1"/>
    <cellStyle name="Hyperlink" xfId="641" builtinId="8" hidden="1"/>
    <cellStyle name="Hyperlink" xfId="643" builtinId="8" hidden="1"/>
    <cellStyle name="Hyperlink" xfId="645" builtinId="8" hidden="1"/>
    <cellStyle name="Hyperlink" xfId="647" builtinId="8" hidden="1"/>
    <cellStyle name="Hyperlink" xfId="649" builtinId="8" hidden="1"/>
    <cellStyle name="Hyperlink" xfId="651" builtinId="8" hidden="1"/>
    <cellStyle name="Hyperlink" xfId="653" builtinId="8" hidden="1"/>
    <cellStyle name="Hyperlink" xfId="655" builtinId="8" hidden="1"/>
    <cellStyle name="Hyperlink" xfId="657" builtinId="8" hidden="1"/>
    <cellStyle name="Hyperlink" xfId="659" builtinId="8" hidden="1"/>
    <cellStyle name="Hyperlink" xfId="661" builtinId="8" hidden="1"/>
    <cellStyle name="Hyperlink" xfId="663" builtinId="8" hidden="1"/>
    <cellStyle name="Hyperlink" xfId="665" builtinId="8" hidden="1"/>
    <cellStyle name="Hyperlink" xfId="667" builtinId="8" hidden="1"/>
    <cellStyle name="Hyperlink" xfId="669" builtinId="8" hidden="1"/>
    <cellStyle name="Hyperlink" xfId="671" builtinId="8" hidden="1"/>
    <cellStyle name="Hyperlink" xfId="673" builtinId="8" hidden="1"/>
    <cellStyle name="Hyperlink" xfId="675" builtinId="8" hidden="1"/>
    <cellStyle name="Hyperlink" xfId="677" builtinId="8" hidden="1"/>
    <cellStyle name="Hyperlink" xfId="679" builtinId="8" hidden="1"/>
    <cellStyle name="Hyperlink" xfId="681" builtinId="8" hidden="1"/>
    <cellStyle name="Hyperlink" xfId="683" builtinId="8" hidden="1"/>
    <cellStyle name="Hyperlink" xfId="685" builtinId="8" hidden="1"/>
    <cellStyle name="Normal" xfId="0" builtinId="0"/>
    <cellStyle name="Percent" xfId="324" builtinId="5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rPr>
              <a:t>Monthly</a:t>
            </a:r>
            <a:r>
              <a:rPr lang="en-US"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rPr>
              <a:t> </a:t>
            </a: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rPr>
              <a:t>Activity - Ties (000)</a:t>
            </a:r>
          </a:p>
        </c:rich>
      </c:tx>
      <c:layout>
        <c:manualLayout>
          <c:xMode val="edge"/>
          <c:yMode val="edge"/>
          <c:x val="0.3167641544806899"/>
          <c:y val="3.750781152355955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428999546502206E-2"/>
          <c:y val="0.117509183991095"/>
          <c:w val="0.77748032894952102"/>
          <c:h val="0.44653489916616101"/>
        </c:manualLayout>
      </c:layout>
      <c:lineChart>
        <c:grouping val="standard"/>
        <c:varyColors val="0"/>
        <c:ser>
          <c:idx val="0"/>
          <c:order val="0"/>
          <c:tx>
            <c:v>Production</c:v>
          </c:tx>
          <c:spPr>
            <a:ln w="12700">
              <a:solidFill>
                <a:srgbClr val="00009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data!$B$375:$B$387</c:f>
              <c:numCache>
                <c:formatCode>mmm\-yy</c:formatCode>
                <c:ptCount val="13"/>
                <c:pt idx="0">
                  <c:v>41518</c:v>
                </c:pt>
                <c:pt idx="1">
                  <c:v>41548</c:v>
                </c:pt>
                <c:pt idx="2">
                  <c:v>41579</c:v>
                </c:pt>
                <c:pt idx="3">
                  <c:v>41609</c:v>
                </c:pt>
                <c:pt idx="4">
                  <c:v>41640</c:v>
                </c:pt>
                <c:pt idx="5">
                  <c:v>41671</c:v>
                </c:pt>
                <c:pt idx="6">
                  <c:v>41699</c:v>
                </c:pt>
                <c:pt idx="7">
                  <c:v>41730</c:v>
                </c:pt>
                <c:pt idx="8">
                  <c:v>41760</c:v>
                </c:pt>
                <c:pt idx="9">
                  <c:v>41791</c:v>
                </c:pt>
                <c:pt idx="10">
                  <c:v>41821</c:v>
                </c:pt>
                <c:pt idx="11">
                  <c:v>41852</c:v>
                </c:pt>
                <c:pt idx="12">
                  <c:v>41883</c:v>
                </c:pt>
              </c:numCache>
            </c:numRef>
          </c:cat>
          <c:val>
            <c:numRef>
              <c:f>data!$C$375:$C$387</c:f>
              <c:numCache>
                <c:formatCode>#,##0</c:formatCode>
                <c:ptCount val="13"/>
                <c:pt idx="0">
                  <c:v>1706.874</c:v>
                </c:pt>
                <c:pt idx="1">
                  <c:v>1492.0360000000001</c:v>
                </c:pt>
                <c:pt idx="2">
                  <c:v>1390.86</c:v>
                </c:pt>
                <c:pt idx="3">
                  <c:v>1261.902</c:v>
                </c:pt>
                <c:pt idx="4">
                  <c:v>1286.21</c:v>
                </c:pt>
                <c:pt idx="5">
                  <c:v>1406.556</c:v>
                </c:pt>
                <c:pt idx="6">
                  <c:v>1466.6949999999999</c:v>
                </c:pt>
                <c:pt idx="7">
                  <c:v>1347.4079999999999</c:v>
                </c:pt>
                <c:pt idx="8">
                  <c:v>1522.181</c:v>
                </c:pt>
                <c:pt idx="9">
                  <c:v>1543.9449999999999</c:v>
                </c:pt>
                <c:pt idx="10">
                  <c:v>1409.491</c:v>
                </c:pt>
                <c:pt idx="11">
                  <c:v>1694.9010000000001</c:v>
                </c:pt>
                <c:pt idx="12">
                  <c:v>1545.104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A7-3442-8B1E-684ECAE22532}"/>
            </c:ext>
          </c:extLst>
        </c:ser>
        <c:ser>
          <c:idx val="1"/>
          <c:order val="1"/>
          <c:tx>
            <c:v>Purchases</c:v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data!$B$368:$B$380</c:f>
              <c:numCache>
                <c:formatCode>mmm\-yy</c:formatCode>
                <c:ptCount val="13"/>
                <c:pt idx="0">
                  <c:v>41306</c:v>
                </c:pt>
                <c:pt idx="1">
                  <c:v>41334</c:v>
                </c:pt>
                <c:pt idx="2">
                  <c:v>41365</c:v>
                </c:pt>
                <c:pt idx="3">
                  <c:v>41395</c:v>
                </c:pt>
                <c:pt idx="4">
                  <c:v>41426</c:v>
                </c:pt>
                <c:pt idx="5">
                  <c:v>41456</c:v>
                </c:pt>
                <c:pt idx="6">
                  <c:v>41487</c:v>
                </c:pt>
                <c:pt idx="7">
                  <c:v>41518</c:v>
                </c:pt>
                <c:pt idx="8">
                  <c:v>41548</c:v>
                </c:pt>
                <c:pt idx="9">
                  <c:v>41579</c:v>
                </c:pt>
                <c:pt idx="10">
                  <c:v>41609</c:v>
                </c:pt>
                <c:pt idx="11">
                  <c:v>41640</c:v>
                </c:pt>
                <c:pt idx="12">
                  <c:v>41671</c:v>
                </c:pt>
              </c:numCache>
            </c:numRef>
          </c:cat>
          <c:val>
            <c:numRef>
              <c:f>data!$J$375:$J$387</c:f>
              <c:numCache>
                <c:formatCode>#,##0_);\(#,##0\)</c:formatCode>
                <c:ptCount val="13"/>
                <c:pt idx="0">
                  <c:v>2131.9716666666682</c:v>
                </c:pt>
                <c:pt idx="1">
                  <c:v>1804.0093333333352</c:v>
                </c:pt>
                <c:pt idx="2">
                  <c:v>1705.8613333333299</c:v>
                </c:pt>
                <c:pt idx="3">
                  <c:v>1533.2120000000014</c:v>
                </c:pt>
                <c:pt idx="4">
                  <c:v>1584.9446666666636</c:v>
                </c:pt>
                <c:pt idx="5">
                  <c:v>1834.5656666666723</c:v>
                </c:pt>
                <c:pt idx="6">
                  <c:v>1838.8783333333306</c:v>
                </c:pt>
                <c:pt idx="7">
                  <c:v>1785.082333333336</c:v>
                </c:pt>
                <c:pt idx="8">
                  <c:v>1801.7606666666647</c:v>
                </c:pt>
                <c:pt idx="9">
                  <c:v>2229.628999999999</c:v>
                </c:pt>
                <c:pt idx="10">
                  <c:v>1923.6846666666661</c:v>
                </c:pt>
                <c:pt idx="11">
                  <c:v>2246.5186666666668</c:v>
                </c:pt>
                <c:pt idx="12">
                  <c:v>1654.0170000000005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A7-3442-8B1E-684ECAE225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262144"/>
        <c:axId val="93684288"/>
      </c:lineChart>
      <c:dateAx>
        <c:axId val="9626214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9368428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93684288"/>
        <c:scaling>
          <c:orientation val="minMax"/>
          <c:max val="3000"/>
          <c:min val="1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262144"/>
        <c:crosses val="autoZero"/>
        <c:crossBetween val="between"/>
        <c:majorUnit val="5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5894593946447699"/>
          <c:y val="0.84209379487941405"/>
          <c:w val="0.29682130785018701"/>
          <c:h val="0.111633724791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Tie Purchases (thousands, annual basis)</a:t>
            </a:r>
          </a:p>
        </c:rich>
      </c:tx>
      <c:layout>
        <c:manualLayout>
          <c:xMode val="edge"/>
          <c:yMode val="edge"/>
          <c:x val="0.22330425227911599"/>
          <c:y val="3.626286683300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258275111917999"/>
          <c:y val="0.128301945893806"/>
          <c:w val="0.86975694001876103"/>
          <c:h val="0.68679276919625598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90"/>
              </a:solidFill>
              <a:prstDash val="solid"/>
            </a:ln>
          </c:spPr>
          <c:marker>
            <c:symbol val="none"/>
          </c:marker>
          <c:cat>
            <c:strRef>
              <c:f>data!$R$19:$R$387</c:f>
              <c:strCache>
                <c:ptCount val="361"/>
                <c:pt idx="0">
                  <c:v>1988</c:v>
                </c:pt>
                <c:pt idx="12">
                  <c:v>1989</c:v>
                </c:pt>
                <c:pt idx="24">
                  <c:v>1990</c:v>
                </c:pt>
                <c:pt idx="36">
                  <c:v>1991</c:v>
                </c:pt>
                <c:pt idx="48">
                  <c:v>1992</c:v>
                </c:pt>
                <c:pt idx="60">
                  <c:v>1993</c:v>
                </c:pt>
                <c:pt idx="72">
                  <c:v>1994</c:v>
                </c:pt>
                <c:pt idx="84">
                  <c:v>1995</c:v>
                </c:pt>
                <c:pt idx="96">
                  <c:v>1996</c:v>
                </c:pt>
                <c:pt idx="108">
                  <c:v>1997</c:v>
                </c:pt>
                <c:pt idx="120">
                  <c:v>1998</c:v>
                </c:pt>
                <c:pt idx="132">
                  <c:v>1999</c:v>
                </c:pt>
                <c:pt idx="144">
                  <c:v>2000</c:v>
                </c:pt>
                <c:pt idx="156">
                  <c:v>2001</c:v>
                </c:pt>
                <c:pt idx="168">
                  <c:v>2002</c:v>
                </c:pt>
                <c:pt idx="180">
                  <c:v>2003</c:v>
                </c:pt>
                <c:pt idx="192">
                  <c:v>2004</c:v>
                </c:pt>
                <c:pt idx="204">
                  <c:v>2005</c:v>
                </c:pt>
                <c:pt idx="216">
                  <c:v>2006</c:v>
                </c:pt>
                <c:pt idx="228">
                  <c:v>2007</c:v>
                </c:pt>
                <c:pt idx="240">
                  <c:v>2008</c:v>
                </c:pt>
                <c:pt idx="252">
                  <c:v>2009</c:v>
                </c:pt>
                <c:pt idx="264">
                  <c:v>2010</c:v>
                </c:pt>
                <c:pt idx="276">
                  <c:v>2011</c:v>
                </c:pt>
                <c:pt idx="288">
                  <c:v>2012</c:v>
                </c:pt>
                <c:pt idx="300">
                  <c:v>2013</c:v>
                </c:pt>
                <c:pt idx="312">
                  <c:v>2014</c:v>
                </c:pt>
                <c:pt idx="324">
                  <c:v>2015</c:v>
                </c:pt>
                <c:pt idx="336">
                  <c:v>2016</c:v>
                </c:pt>
                <c:pt idx="348">
                  <c:v>2017</c:v>
                </c:pt>
                <c:pt idx="360">
                  <c:v>2018</c:v>
                </c:pt>
              </c:strCache>
            </c:strRef>
          </c:cat>
          <c:val>
            <c:numRef>
              <c:f>data!$M$19:$M$387</c:f>
              <c:numCache>
                <c:formatCode>_(* #,##0_);_(* \(#,##0\);_(* "-"??_);_(@_)</c:formatCode>
                <c:ptCount val="369"/>
                <c:pt idx="0">
                  <c:v>15143.333333333334</c:v>
                </c:pt>
                <c:pt idx="1">
                  <c:v>16429</c:v>
                </c:pt>
                <c:pt idx="2">
                  <c:v>17492</c:v>
                </c:pt>
                <c:pt idx="3">
                  <c:v>17172</c:v>
                </c:pt>
                <c:pt idx="4">
                  <c:v>16551.333333333336</c:v>
                </c:pt>
                <c:pt idx="5">
                  <c:v>16878.666666666668</c:v>
                </c:pt>
                <c:pt idx="6">
                  <c:v>16813.333333333336</c:v>
                </c:pt>
                <c:pt idx="7">
                  <c:v>17167</c:v>
                </c:pt>
                <c:pt idx="8">
                  <c:v>17311</c:v>
                </c:pt>
                <c:pt idx="9">
                  <c:v>18045.333333333332</c:v>
                </c:pt>
                <c:pt idx="10">
                  <c:v>18135.666666666664</c:v>
                </c:pt>
                <c:pt idx="11">
                  <c:v>17572</c:v>
                </c:pt>
                <c:pt idx="12">
                  <c:v>17181.333333333332</c:v>
                </c:pt>
                <c:pt idx="13">
                  <c:v>16262.333333333334</c:v>
                </c:pt>
                <c:pt idx="14">
                  <c:v>16234</c:v>
                </c:pt>
                <c:pt idx="15">
                  <c:v>16262.000000000002</c:v>
                </c:pt>
                <c:pt idx="16">
                  <c:v>16916</c:v>
                </c:pt>
                <c:pt idx="17">
                  <c:v>16625</c:v>
                </c:pt>
                <c:pt idx="18">
                  <c:v>16222</c:v>
                </c:pt>
                <c:pt idx="19">
                  <c:v>15962.666666666668</c:v>
                </c:pt>
                <c:pt idx="20">
                  <c:v>15984.666666666666</c:v>
                </c:pt>
                <c:pt idx="21">
                  <c:v>15387</c:v>
                </c:pt>
                <c:pt idx="22">
                  <c:v>15284</c:v>
                </c:pt>
                <c:pt idx="23">
                  <c:v>15390.333333333332</c:v>
                </c:pt>
                <c:pt idx="24">
                  <c:v>15598.333333333334</c:v>
                </c:pt>
                <c:pt idx="25">
                  <c:v>16079.333333333332</c:v>
                </c:pt>
                <c:pt idx="26">
                  <c:v>16200</c:v>
                </c:pt>
                <c:pt idx="27">
                  <c:v>16189</c:v>
                </c:pt>
                <c:pt idx="28">
                  <c:v>16021</c:v>
                </c:pt>
                <c:pt idx="29">
                  <c:v>15741.666666666666</c:v>
                </c:pt>
                <c:pt idx="30">
                  <c:v>15909.666666666666</c:v>
                </c:pt>
                <c:pt idx="31">
                  <c:v>15745</c:v>
                </c:pt>
                <c:pt idx="32">
                  <c:v>15284.666666666666</c:v>
                </c:pt>
                <c:pt idx="33">
                  <c:v>15046</c:v>
                </c:pt>
                <c:pt idx="34">
                  <c:v>14996.666666666666</c:v>
                </c:pt>
                <c:pt idx="35">
                  <c:v>14943</c:v>
                </c:pt>
                <c:pt idx="36">
                  <c:v>15008.666666666666</c:v>
                </c:pt>
                <c:pt idx="37">
                  <c:v>15000.333333333334</c:v>
                </c:pt>
                <c:pt idx="38">
                  <c:v>14849</c:v>
                </c:pt>
                <c:pt idx="39">
                  <c:v>14840.666666666668</c:v>
                </c:pt>
                <c:pt idx="40">
                  <c:v>14762.666666666666</c:v>
                </c:pt>
                <c:pt idx="41">
                  <c:v>14690.333333333334</c:v>
                </c:pt>
                <c:pt idx="42">
                  <c:v>14825</c:v>
                </c:pt>
                <c:pt idx="43">
                  <c:v>14696</c:v>
                </c:pt>
                <c:pt idx="44">
                  <c:v>14671</c:v>
                </c:pt>
                <c:pt idx="45">
                  <c:v>14387.333333333334</c:v>
                </c:pt>
                <c:pt idx="46">
                  <c:v>14248</c:v>
                </c:pt>
                <c:pt idx="47">
                  <c:v>14687.666666666668</c:v>
                </c:pt>
                <c:pt idx="48">
                  <c:v>15313.666666666668</c:v>
                </c:pt>
                <c:pt idx="49">
                  <c:v>15358.333333333334</c:v>
                </c:pt>
                <c:pt idx="50">
                  <c:v>15204</c:v>
                </c:pt>
                <c:pt idx="51">
                  <c:v>14724</c:v>
                </c:pt>
                <c:pt idx="52">
                  <c:v>14774.666666666666</c:v>
                </c:pt>
                <c:pt idx="53">
                  <c:v>14827.666666666666</c:v>
                </c:pt>
                <c:pt idx="54">
                  <c:v>15013</c:v>
                </c:pt>
                <c:pt idx="55">
                  <c:v>14958</c:v>
                </c:pt>
                <c:pt idx="56">
                  <c:v>15205</c:v>
                </c:pt>
                <c:pt idx="57">
                  <c:v>15532.333333333332</c:v>
                </c:pt>
                <c:pt idx="58">
                  <c:v>15652.333333333334</c:v>
                </c:pt>
                <c:pt idx="59">
                  <c:v>15434.666666666666</c:v>
                </c:pt>
                <c:pt idx="60">
                  <c:v>14857.666666666666</c:v>
                </c:pt>
                <c:pt idx="61">
                  <c:v>14973.666666666666</c:v>
                </c:pt>
                <c:pt idx="62">
                  <c:v>15310.333333333334</c:v>
                </c:pt>
                <c:pt idx="63">
                  <c:v>16005.666666666666</c:v>
                </c:pt>
                <c:pt idx="64">
                  <c:v>15941</c:v>
                </c:pt>
                <c:pt idx="65">
                  <c:v>16077</c:v>
                </c:pt>
                <c:pt idx="66">
                  <c:v>15831</c:v>
                </c:pt>
                <c:pt idx="67">
                  <c:v>15909.666666666664</c:v>
                </c:pt>
                <c:pt idx="68">
                  <c:v>15816.666666666664</c:v>
                </c:pt>
                <c:pt idx="69">
                  <c:v>15871.666666666668</c:v>
                </c:pt>
                <c:pt idx="70">
                  <c:v>16068.333333333332</c:v>
                </c:pt>
                <c:pt idx="71">
                  <c:v>16300.666666666664</c:v>
                </c:pt>
                <c:pt idx="72">
                  <c:v>16553.333333333332</c:v>
                </c:pt>
                <c:pt idx="73">
                  <c:v>16501.333333333332</c:v>
                </c:pt>
                <c:pt idx="74">
                  <c:v>16740</c:v>
                </c:pt>
                <c:pt idx="75">
                  <c:v>16819.666666666664</c:v>
                </c:pt>
                <c:pt idx="76">
                  <c:v>16918.666666666668</c:v>
                </c:pt>
                <c:pt idx="77">
                  <c:v>17033.666666666664</c:v>
                </c:pt>
                <c:pt idx="78">
                  <c:v>16877.666666666664</c:v>
                </c:pt>
                <c:pt idx="79">
                  <c:v>16883.666666666664</c:v>
                </c:pt>
                <c:pt idx="80">
                  <c:v>16890.333333333332</c:v>
                </c:pt>
                <c:pt idx="81">
                  <c:v>16846</c:v>
                </c:pt>
                <c:pt idx="82">
                  <c:v>16729.666666666664</c:v>
                </c:pt>
                <c:pt idx="83">
                  <c:v>16566</c:v>
                </c:pt>
                <c:pt idx="84">
                  <c:v>16480.333333333332</c:v>
                </c:pt>
                <c:pt idx="85">
                  <c:v>16511.666666666664</c:v>
                </c:pt>
                <c:pt idx="86">
                  <c:v>16481.666666666664</c:v>
                </c:pt>
                <c:pt idx="87">
                  <c:v>16428.333333333336</c:v>
                </c:pt>
                <c:pt idx="88">
                  <c:v>16388</c:v>
                </c:pt>
                <c:pt idx="89">
                  <c:v>16222</c:v>
                </c:pt>
                <c:pt idx="90">
                  <c:v>16141.333333333334</c:v>
                </c:pt>
                <c:pt idx="91">
                  <c:v>16091.333333333334</c:v>
                </c:pt>
                <c:pt idx="92">
                  <c:v>16223</c:v>
                </c:pt>
                <c:pt idx="93">
                  <c:v>16337.333333333332</c:v>
                </c:pt>
                <c:pt idx="94">
                  <c:v>16534.666666666664</c:v>
                </c:pt>
                <c:pt idx="95">
                  <c:v>16522</c:v>
                </c:pt>
                <c:pt idx="96">
                  <c:v>16453.333333333336</c:v>
                </c:pt>
                <c:pt idx="97">
                  <c:v>16224.666666666666</c:v>
                </c:pt>
                <c:pt idx="98">
                  <c:v>16282</c:v>
                </c:pt>
                <c:pt idx="99">
                  <c:v>16277</c:v>
                </c:pt>
                <c:pt idx="100">
                  <c:v>16455.666666666664</c:v>
                </c:pt>
                <c:pt idx="101">
                  <c:v>16535</c:v>
                </c:pt>
                <c:pt idx="102">
                  <c:v>16857.333333333336</c:v>
                </c:pt>
                <c:pt idx="103">
                  <c:v>16999</c:v>
                </c:pt>
                <c:pt idx="104">
                  <c:v>16808.666666666668</c:v>
                </c:pt>
                <c:pt idx="105">
                  <c:v>17100.666666666668</c:v>
                </c:pt>
                <c:pt idx="106">
                  <c:v>17030</c:v>
                </c:pt>
                <c:pt idx="107">
                  <c:v>17039.333333333336</c:v>
                </c:pt>
                <c:pt idx="108">
                  <c:v>16670.333333333336</c:v>
                </c:pt>
                <c:pt idx="109">
                  <c:v>16761.666666666668</c:v>
                </c:pt>
                <c:pt idx="110">
                  <c:v>16378.666666666666</c:v>
                </c:pt>
                <c:pt idx="111">
                  <c:v>16883.666666666664</c:v>
                </c:pt>
                <c:pt idx="112">
                  <c:v>16852</c:v>
                </c:pt>
                <c:pt idx="113">
                  <c:v>16845.666666666668</c:v>
                </c:pt>
                <c:pt idx="114">
                  <c:v>16861</c:v>
                </c:pt>
                <c:pt idx="115">
                  <c:v>17310</c:v>
                </c:pt>
                <c:pt idx="116">
                  <c:v>17485</c:v>
                </c:pt>
                <c:pt idx="117">
                  <c:v>17463.666666666664</c:v>
                </c:pt>
                <c:pt idx="118">
                  <c:v>17401.333333333336</c:v>
                </c:pt>
                <c:pt idx="119">
                  <c:v>17744.666666666664</c:v>
                </c:pt>
                <c:pt idx="120">
                  <c:v>18284.333333333332</c:v>
                </c:pt>
                <c:pt idx="121">
                  <c:v>18621</c:v>
                </c:pt>
                <c:pt idx="122">
                  <c:v>19146.666666666668</c:v>
                </c:pt>
                <c:pt idx="123">
                  <c:v>18880.666666666668</c:v>
                </c:pt>
                <c:pt idx="124">
                  <c:v>18748</c:v>
                </c:pt>
                <c:pt idx="125">
                  <c:v>18690.333333333328</c:v>
                </c:pt>
                <c:pt idx="126">
                  <c:v>18694.666666666664</c:v>
                </c:pt>
                <c:pt idx="127">
                  <c:v>18146.333333333336</c:v>
                </c:pt>
                <c:pt idx="128">
                  <c:v>18163</c:v>
                </c:pt>
                <c:pt idx="129">
                  <c:v>17796</c:v>
                </c:pt>
                <c:pt idx="130">
                  <c:v>17522.333333333336</c:v>
                </c:pt>
                <c:pt idx="131">
                  <c:v>17147.333333333336</c:v>
                </c:pt>
                <c:pt idx="132">
                  <c:v>17053.666666666668</c:v>
                </c:pt>
                <c:pt idx="133">
                  <c:v>17204</c:v>
                </c:pt>
                <c:pt idx="134">
                  <c:v>17346.666666666664</c:v>
                </c:pt>
                <c:pt idx="135">
                  <c:v>17005.333333333332</c:v>
                </c:pt>
                <c:pt idx="136">
                  <c:v>16655.666666666664</c:v>
                </c:pt>
                <c:pt idx="137">
                  <c:v>16408</c:v>
                </c:pt>
                <c:pt idx="138">
                  <c:v>15709</c:v>
                </c:pt>
                <c:pt idx="139">
                  <c:v>15315.333333333332</c:v>
                </c:pt>
                <c:pt idx="140">
                  <c:v>14886.666666666666</c:v>
                </c:pt>
                <c:pt idx="141">
                  <c:v>14605</c:v>
                </c:pt>
                <c:pt idx="142">
                  <c:v>14806</c:v>
                </c:pt>
                <c:pt idx="143">
                  <c:v>14830</c:v>
                </c:pt>
                <c:pt idx="144">
                  <c:v>14999.666666666666</c:v>
                </c:pt>
                <c:pt idx="145">
                  <c:v>14751.333333333332</c:v>
                </c:pt>
                <c:pt idx="146">
                  <c:v>14122.666666666666</c:v>
                </c:pt>
                <c:pt idx="147">
                  <c:v>14206</c:v>
                </c:pt>
                <c:pt idx="148">
                  <c:v>14590.666666666668</c:v>
                </c:pt>
                <c:pt idx="149">
                  <c:v>14757</c:v>
                </c:pt>
                <c:pt idx="150">
                  <c:v>15086.333333333334</c:v>
                </c:pt>
                <c:pt idx="151">
                  <c:v>15470.133333333333</c:v>
                </c:pt>
                <c:pt idx="152">
                  <c:v>15530</c:v>
                </c:pt>
                <c:pt idx="153">
                  <c:v>15432.333333333334</c:v>
                </c:pt>
                <c:pt idx="154">
                  <c:v>15089.933333333332</c:v>
                </c:pt>
                <c:pt idx="155">
                  <c:v>14576.433333333334</c:v>
                </c:pt>
                <c:pt idx="156">
                  <c:v>14399.1</c:v>
                </c:pt>
                <c:pt idx="157">
                  <c:v>14313.433333333334</c:v>
                </c:pt>
                <c:pt idx="158">
                  <c:v>14454.766666666668</c:v>
                </c:pt>
                <c:pt idx="159">
                  <c:v>14285.433333333334</c:v>
                </c:pt>
                <c:pt idx="160">
                  <c:v>14350.433333333332</c:v>
                </c:pt>
                <c:pt idx="161">
                  <c:v>14404.766666666668</c:v>
                </c:pt>
                <c:pt idx="162">
                  <c:v>14668.099999999999</c:v>
                </c:pt>
                <c:pt idx="163">
                  <c:v>14721.966666666667</c:v>
                </c:pt>
                <c:pt idx="164">
                  <c:v>14728.1</c:v>
                </c:pt>
                <c:pt idx="165">
                  <c:v>15070.433333333331</c:v>
                </c:pt>
                <c:pt idx="166">
                  <c:v>15270.833333333334</c:v>
                </c:pt>
                <c:pt idx="167">
                  <c:v>15798.666666666666</c:v>
                </c:pt>
                <c:pt idx="168">
                  <c:v>16104</c:v>
                </c:pt>
                <c:pt idx="169">
                  <c:v>16390</c:v>
                </c:pt>
                <c:pt idx="170">
                  <c:v>16406.333333333332</c:v>
                </c:pt>
                <c:pt idx="171">
                  <c:v>16721.333333333336</c:v>
                </c:pt>
                <c:pt idx="172">
                  <c:v>16814.325666666668</c:v>
                </c:pt>
                <c:pt idx="173">
                  <c:v>16913.547000000002</c:v>
                </c:pt>
                <c:pt idx="174">
                  <c:v>17061.994333333336</c:v>
                </c:pt>
                <c:pt idx="175">
                  <c:v>17125.817999999999</c:v>
                </c:pt>
                <c:pt idx="176">
                  <c:v>17395.491000000002</c:v>
                </c:pt>
                <c:pt idx="177">
                  <c:v>17503.660666666667</c:v>
                </c:pt>
                <c:pt idx="178">
                  <c:v>17342.037</c:v>
                </c:pt>
                <c:pt idx="179">
                  <c:v>16888.790333333334</c:v>
                </c:pt>
                <c:pt idx="180">
                  <c:v>16670.743666666669</c:v>
                </c:pt>
                <c:pt idx="181">
                  <c:v>16341.693000000001</c:v>
                </c:pt>
                <c:pt idx="182">
                  <c:v>16284.314333333334</c:v>
                </c:pt>
                <c:pt idx="183">
                  <c:v>16389.784333333329</c:v>
                </c:pt>
                <c:pt idx="184">
                  <c:v>16296.234333333334</c:v>
                </c:pt>
                <c:pt idx="185">
                  <c:v>16087.645666666667</c:v>
                </c:pt>
                <c:pt idx="186">
                  <c:v>15961.439333333334</c:v>
                </c:pt>
                <c:pt idx="187">
                  <c:v>15820.335000000003</c:v>
                </c:pt>
                <c:pt idx="188">
                  <c:v>15956.062</c:v>
                </c:pt>
                <c:pt idx="189">
                  <c:v>16090.994666666667</c:v>
                </c:pt>
                <c:pt idx="190">
                  <c:v>16403.296000000002</c:v>
                </c:pt>
                <c:pt idx="191">
                  <c:v>16887.239000000001</c:v>
                </c:pt>
                <c:pt idx="192">
                  <c:v>17293</c:v>
                </c:pt>
                <c:pt idx="193">
                  <c:v>17654.118999999999</c:v>
                </c:pt>
                <c:pt idx="194">
                  <c:v>18133.837666666663</c:v>
                </c:pt>
                <c:pt idx="195">
                  <c:v>17972.543333333339</c:v>
                </c:pt>
                <c:pt idx="196">
                  <c:v>17778.900666666668</c:v>
                </c:pt>
                <c:pt idx="197">
                  <c:v>18039.186333333335</c:v>
                </c:pt>
                <c:pt idx="198">
                  <c:v>17891.170666666665</c:v>
                </c:pt>
                <c:pt idx="199">
                  <c:v>17923.207999999995</c:v>
                </c:pt>
                <c:pt idx="200">
                  <c:v>18069.717000000001</c:v>
                </c:pt>
                <c:pt idx="201">
                  <c:v>17960.535</c:v>
                </c:pt>
                <c:pt idx="202">
                  <c:v>17967.945666666667</c:v>
                </c:pt>
                <c:pt idx="203">
                  <c:v>17964.714333333333</c:v>
                </c:pt>
                <c:pt idx="204">
                  <c:v>17772.289333333334</c:v>
                </c:pt>
                <c:pt idx="205">
                  <c:v>17782.009333333332</c:v>
                </c:pt>
                <c:pt idx="206">
                  <c:v>17745.419666666665</c:v>
                </c:pt>
                <c:pt idx="207">
                  <c:v>17975.827999999998</c:v>
                </c:pt>
                <c:pt idx="208">
                  <c:v>18273.311333333331</c:v>
                </c:pt>
                <c:pt idx="209">
                  <c:v>18412.022999999997</c:v>
                </c:pt>
                <c:pt idx="210">
                  <c:v>18507.617999999995</c:v>
                </c:pt>
                <c:pt idx="211">
                  <c:v>18644.905333333332</c:v>
                </c:pt>
                <c:pt idx="212">
                  <c:v>18486.687666666661</c:v>
                </c:pt>
                <c:pt idx="213">
                  <c:v>18479.315666666669</c:v>
                </c:pt>
                <c:pt idx="214">
                  <c:v>18845.756333333335</c:v>
                </c:pt>
                <c:pt idx="215">
                  <c:v>19087.734666666671</c:v>
                </c:pt>
                <c:pt idx="216">
                  <c:v>19253.125000000004</c:v>
                </c:pt>
                <c:pt idx="217">
                  <c:v>19276.297666666665</c:v>
                </c:pt>
                <c:pt idx="218">
                  <c:v>19536.234333333334</c:v>
                </c:pt>
                <c:pt idx="219">
                  <c:v>19466.189333333332</c:v>
                </c:pt>
                <c:pt idx="220">
                  <c:v>20187.909000000003</c:v>
                </c:pt>
                <c:pt idx="221">
                  <c:v>20437.206333333339</c:v>
                </c:pt>
                <c:pt idx="222">
                  <c:v>20573.686000000009</c:v>
                </c:pt>
                <c:pt idx="223">
                  <c:v>20839.762666666669</c:v>
                </c:pt>
                <c:pt idx="224">
                  <c:v>20913.647000000001</c:v>
                </c:pt>
                <c:pt idx="225">
                  <c:v>20792.159999999996</c:v>
                </c:pt>
                <c:pt idx="226">
                  <c:v>20756.220333333335</c:v>
                </c:pt>
                <c:pt idx="227">
                  <c:v>20862.074000000001</c:v>
                </c:pt>
                <c:pt idx="228">
                  <c:v>21162.598666666669</c:v>
                </c:pt>
                <c:pt idx="229">
                  <c:v>21482.035666666667</c:v>
                </c:pt>
                <c:pt idx="230">
                  <c:v>21373.911</c:v>
                </c:pt>
                <c:pt idx="231">
                  <c:v>21369.18266666666</c:v>
                </c:pt>
                <c:pt idx="232">
                  <c:v>20722.061333333331</c:v>
                </c:pt>
                <c:pt idx="233">
                  <c:v>20411.997666666666</c:v>
                </c:pt>
                <c:pt idx="234">
                  <c:v>20291.960666666662</c:v>
                </c:pt>
                <c:pt idx="235">
                  <c:v>20183.112000000001</c:v>
                </c:pt>
                <c:pt idx="236">
                  <c:v>20173.401999999998</c:v>
                </c:pt>
                <c:pt idx="237">
                  <c:v>20536.132666666668</c:v>
                </c:pt>
                <c:pt idx="238">
                  <c:v>20710.294666666668</c:v>
                </c:pt>
                <c:pt idx="239">
                  <c:v>20456.890000000003</c:v>
                </c:pt>
                <c:pt idx="240">
                  <c:v>20442.409666666666</c:v>
                </c:pt>
                <c:pt idx="241">
                  <c:v>20252.797666666665</c:v>
                </c:pt>
                <c:pt idx="242">
                  <c:v>20163.508999999998</c:v>
                </c:pt>
                <c:pt idx="243">
                  <c:v>20480.454333333339</c:v>
                </c:pt>
                <c:pt idx="244">
                  <c:v>20631.672999999999</c:v>
                </c:pt>
                <c:pt idx="245">
                  <c:v>20675.694666666666</c:v>
                </c:pt>
                <c:pt idx="246">
                  <c:v>21129.68033333333</c:v>
                </c:pt>
                <c:pt idx="247">
                  <c:v>21168.46366666667</c:v>
                </c:pt>
                <c:pt idx="248">
                  <c:v>21192.528333333335</c:v>
                </c:pt>
                <c:pt idx="249">
                  <c:v>21211.619999999995</c:v>
                </c:pt>
                <c:pt idx="250">
                  <c:v>20920.925999999996</c:v>
                </c:pt>
                <c:pt idx="251">
                  <c:v>21128.437333333331</c:v>
                </c:pt>
                <c:pt idx="252">
                  <c:v>21127.984333333334</c:v>
                </c:pt>
                <c:pt idx="253">
                  <c:v>21555.324333333334</c:v>
                </c:pt>
                <c:pt idx="254">
                  <c:v>21828.952666666664</c:v>
                </c:pt>
                <c:pt idx="255">
                  <c:v>21907.059333333335</c:v>
                </c:pt>
                <c:pt idx="256">
                  <c:v>21600.649666666668</c:v>
                </c:pt>
                <c:pt idx="257">
                  <c:v>21547.488666666664</c:v>
                </c:pt>
                <c:pt idx="258">
                  <c:v>21271.559666666672</c:v>
                </c:pt>
                <c:pt idx="259">
                  <c:v>20934.165333333338</c:v>
                </c:pt>
                <c:pt idx="260">
                  <c:v>20757.128333333327</c:v>
                </c:pt>
                <c:pt idx="261">
                  <c:v>20226.069666666663</c:v>
                </c:pt>
                <c:pt idx="262">
                  <c:v>19689.692333333329</c:v>
                </c:pt>
                <c:pt idx="263">
                  <c:v>19238.300666666662</c:v>
                </c:pt>
                <c:pt idx="264">
                  <c:v>18687.349333333339</c:v>
                </c:pt>
                <c:pt idx="265">
                  <c:v>17719.902000000006</c:v>
                </c:pt>
                <c:pt idx="266">
                  <c:v>17319.920666666669</c:v>
                </c:pt>
                <c:pt idx="267">
                  <c:v>17111.998333333333</c:v>
                </c:pt>
                <c:pt idx="268">
                  <c:v>17175.866666666665</c:v>
                </c:pt>
                <c:pt idx="269">
                  <c:v>17373.932000000004</c:v>
                </c:pt>
                <c:pt idx="270">
                  <c:v>17502.241666666661</c:v>
                </c:pt>
                <c:pt idx="271">
                  <c:v>17930.008666666665</c:v>
                </c:pt>
                <c:pt idx="272">
                  <c:v>18399.632666666668</c:v>
                </c:pt>
                <c:pt idx="273">
                  <c:v>18984.088</c:v>
                </c:pt>
                <c:pt idx="274">
                  <c:v>19490.605666666666</c:v>
                </c:pt>
                <c:pt idx="275">
                  <c:v>19879.245666666669</c:v>
                </c:pt>
                <c:pt idx="276">
                  <c:v>20317.496333333325</c:v>
                </c:pt>
                <c:pt idx="277">
                  <c:v>20917.184666666661</c:v>
                </c:pt>
                <c:pt idx="278">
                  <c:v>21202.304333333333</c:v>
                </c:pt>
                <c:pt idx="279">
                  <c:v>20995.892666666667</c:v>
                </c:pt>
                <c:pt idx="280">
                  <c:v>20986.167333333335</c:v>
                </c:pt>
                <c:pt idx="281">
                  <c:v>21007.926999999996</c:v>
                </c:pt>
                <c:pt idx="282">
                  <c:v>20909.567666666666</c:v>
                </c:pt>
                <c:pt idx="283">
                  <c:v>21026.9</c:v>
                </c:pt>
                <c:pt idx="284">
                  <c:v>21148.796333333335</c:v>
                </c:pt>
                <c:pt idx="285">
                  <c:v>21367.35666666667</c:v>
                </c:pt>
                <c:pt idx="286">
                  <c:v>21895.652000000006</c:v>
                </c:pt>
                <c:pt idx="287">
                  <c:v>22039.936333333335</c:v>
                </c:pt>
                <c:pt idx="288">
                  <c:v>22106.059000000005</c:v>
                </c:pt>
                <c:pt idx="289">
                  <c:v>22509.375</c:v>
                </c:pt>
                <c:pt idx="290">
                  <c:v>22842.882333333335</c:v>
                </c:pt>
                <c:pt idx="291">
                  <c:v>23386.149666666672</c:v>
                </c:pt>
                <c:pt idx="292">
                  <c:v>23883.669333333335</c:v>
                </c:pt>
                <c:pt idx="293">
                  <c:v>24069.095333333335</c:v>
                </c:pt>
                <c:pt idx="294">
                  <c:v>24282.370333333332</c:v>
                </c:pt>
                <c:pt idx="295">
                  <c:v>24269.365000000002</c:v>
                </c:pt>
                <c:pt idx="296">
                  <c:v>23892.149999999998</c:v>
                </c:pt>
                <c:pt idx="297">
                  <c:v>23577.274333333335</c:v>
                </c:pt>
                <c:pt idx="298">
                  <c:v>23220.925999999999</c:v>
                </c:pt>
                <c:pt idx="299">
                  <c:v>22953.99</c:v>
                </c:pt>
                <c:pt idx="300">
                  <c:v>22881.923999999999</c:v>
                </c:pt>
                <c:pt idx="301">
                  <c:v>22416.841333333337</c:v>
                </c:pt>
                <c:pt idx="302">
                  <c:v>21963.666666666664</c:v>
                </c:pt>
                <c:pt idx="303">
                  <c:v>21824.119000000002</c:v>
                </c:pt>
                <c:pt idx="304">
                  <c:v>21904.81</c:v>
                </c:pt>
                <c:pt idx="305">
                  <c:v>21675.779000000002</c:v>
                </c:pt>
                <c:pt idx="306">
                  <c:v>21942.613999999994</c:v>
                </c:pt>
                <c:pt idx="307">
                  <c:v>22011.339999999997</c:v>
                </c:pt>
                <c:pt idx="308">
                  <c:v>22383.830666666665</c:v>
                </c:pt>
                <c:pt idx="309">
                  <c:v>23035.260000000002</c:v>
                </c:pt>
                <c:pt idx="310">
                  <c:v>23463.595999999994</c:v>
                </c:pt>
                <c:pt idx="311">
                  <c:v>25460.007666666668</c:v>
                </c:pt>
                <c:pt idx="312">
                  <c:v>25022.988333333335</c:v>
                </c:pt>
                <c:pt idx="313">
                  <c:v>24442.740333333335</c:v>
                </c:pt>
                <c:pt idx="314">
                  <c:v>24717.866333333335</c:v>
                </c:pt>
                <c:pt idx="315">
                  <c:v>24716.817666666659</c:v>
                </c:pt>
                <c:pt idx="316">
                  <c:v>24364.592333333334</c:v>
                </c:pt>
                <c:pt idx="317">
                  <c:v>24481.244999999995</c:v>
                </c:pt>
                <c:pt idx="318">
                  <c:v>24383.742666666669</c:v>
                </c:pt>
                <c:pt idx="319">
                  <c:v>24415.43233333333</c:v>
                </c:pt>
                <c:pt idx="320">
                  <c:v>24253.707666666665</c:v>
                </c:pt>
                <c:pt idx="321">
                  <c:v>23802.076333333334</c:v>
                </c:pt>
                <c:pt idx="322">
                  <c:v>23438.451666666671</c:v>
                </c:pt>
                <c:pt idx="323">
                  <c:v>21916.633666666668</c:v>
                </c:pt>
                <c:pt idx="324">
                  <c:v>22645.312666666669</c:v>
                </c:pt>
                <c:pt idx="325">
                  <c:v>23441.397666666668</c:v>
                </c:pt>
                <c:pt idx="326">
                  <c:v>23396.47933333334</c:v>
                </c:pt>
                <c:pt idx="327">
                  <c:v>23580.258333333339</c:v>
                </c:pt>
                <c:pt idx="328">
                  <c:v>23775.495333333336</c:v>
                </c:pt>
                <c:pt idx="329">
                  <c:v>23863.020666666667</c:v>
                </c:pt>
                <c:pt idx="330">
                  <c:v>24057.278999999999</c:v>
                </c:pt>
                <c:pt idx="331">
                  <c:v>24158.481666666667</c:v>
                </c:pt>
                <c:pt idx="332">
                  <c:v>24378.52</c:v>
                </c:pt>
                <c:pt idx="333">
                  <c:v>24486.563333333328</c:v>
                </c:pt>
                <c:pt idx="334">
                  <c:v>24406.119333333329</c:v>
                </c:pt>
                <c:pt idx="335">
                  <c:v>24363.022333333331</c:v>
                </c:pt>
                <c:pt idx="336">
                  <c:v>24232.428</c:v>
                </c:pt>
                <c:pt idx="337">
                  <c:v>24361.582000000006</c:v>
                </c:pt>
                <c:pt idx="338">
                  <c:v>24613.305666666663</c:v>
                </c:pt>
                <c:pt idx="339">
                  <c:v>24674.712</c:v>
                </c:pt>
                <c:pt idx="340">
                  <c:v>24778.591666666667</c:v>
                </c:pt>
                <c:pt idx="341">
                  <c:v>25171.489333333331</c:v>
                </c:pt>
                <c:pt idx="342">
                  <c:v>25017.663000000004</c:v>
                </c:pt>
                <c:pt idx="343">
                  <c:v>24981.15633333334</c:v>
                </c:pt>
                <c:pt idx="344">
                  <c:v>24751.309666666668</c:v>
                </c:pt>
                <c:pt idx="345">
                  <c:v>24183.937000000005</c:v>
                </c:pt>
                <c:pt idx="346">
                  <c:v>24481.184999999998</c:v>
                </c:pt>
                <c:pt idx="347">
                  <c:v>24157.777000000006</c:v>
                </c:pt>
                <c:pt idx="348">
                  <c:v>23745.431666666667</c:v>
                </c:pt>
                <c:pt idx="349">
                  <c:v>23155.386000000002</c:v>
                </c:pt>
                <c:pt idx="350">
                  <c:v>22709.197000000004</c:v>
                </c:pt>
                <c:pt idx="351">
                  <c:v>22784.05899999999</c:v>
                </c:pt>
                <c:pt idx="352">
                  <c:v>22850.032666666666</c:v>
                </c:pt>
                <c:pt idx="353">
                  <c:v>22701.920666666669</c:v>
                </c:pt>
                <c:pt idx="354">
                  <c:v>22701.356666666667</c:v>
                </c:pt>
                <c:pt idx="355">
                  <c:v>22855.10833333333</c:v>
                </c:pt>
                <c:pt idx="356">
                  <c:v>23015.590333333337</c:v>
                </c:pt>
                <c:pt idx="357">
                  <c:v>23342.49933333333</c:v>
                </c:pt>
                <c:pt idx="358">
                  <c:v>23245.367333333335</c:v>
                </c:pt>
                <c:pt idx="359">
                  <c:v>23412.490333333335</c:v>
                </c:pt>
                <c:pt idx="360">
                  <c:v>23700.087999999996</c:v>
                </c:pt>
                <c:pt idx="361">
                  <c:v>24306.108000000004</c:v>
                </c:pt>
                <c:pt idx="362">
                  <c:v>24355.204333333328</c:v>
                </c:pt>
                <c:pt idx="363">
                  <c:v>23775.373000000003</c:v>
                </c:pt>
                <c:pt idx="364">
                  <c:v>23269.558000000001</c:v>
                </c:pt>
                <c:pt idx="365">
                  <c:v>23010.612333333338</c:v>
                </c:pt>
                <c:pt idx="366">
                  <c:v>22689.551333333337</c:v>
                </c:pt>
                <c:pt idx="367">
                  <c:v>22420.118333333336</c:v>
                </c:pt>
                <c:pt idx="368">
                  <c:v>21942.163666666664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32-CE49-B3F8-DE491D9C0A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5472256"/>
        <c:axId val="99329728"/>
      </c:lineChart>
      <c:catAx>
        <c:axId val="325472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9329728"/>
        <c:crosses val="autoZero"/>
        <c:auto val="1"/>
        <c:lblAlgn val="ctr"/>
        <c:lblOffset val="100"/>
        <c:tickLblSkip val="12"/>
        <c:tickMarkSkip val="12"/>
        <c:noMultiLvlLbl val="0"/>
      </c:catAx>
      <c:valAx>
        <c:axId val="99329728"/>
        <c:scaling>
          <c:orientation val="minMax"/>
          <c:max val="26000"/>
          <c:min val="1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5472256"/>
        <c:crosses val="autoZero"/>
        <c:crossBetween val="midCat"/>
        <c:majorUnit val="20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 orientation="portrait" horizontalDpi="36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Inventory in thousands of ties (monthly data)</a:t>
            </a:r>
          </a:p>
        </c:rich>
      </c:tx>
      <c:layout>
        <c:manualLayout>
          <c:xMode val="edge"/>
          <c:yMode val="edge"/>
          <c:x val="0.23779629818999901"/>
          <c:y val="4.86341526980786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456133379767"/>
          <c:y val="0.124999804374805"/>
          <c:w val="0.79701975946032699"/>
          <c:h val="0.68910148565597795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90"/>
              </a:solidFill>
              <a:prstDash val="solid"/>
            </a:ln>
          </c:spPr>
          <c:marker>
            <c:symbol val="none"/>
          </c:marker>
          <c:trendline>
            <c:spPr>
              <a:ln w="3175">
                <a:solidFill>
                  <a:srgbClr val="DD0806"/>
                </a:solidFill>
                <a:prstDash val="solid"/>
              </a:ln>
            </c:spPr>
            <c:trendlineType val="movingAvg"/>
            <c:period val="12"/>
            <c:dispRSqr val="0"/>
            <c:dispEq val="0"/>
          </c:trendline>
          <c:cat>
            <c:numRef>
              <c:f>data!$B$18:$B$387</c:f>
              <c:numCache>
                <c:formatCode>mmm\-yy</c:formatCode>
                <c:ptCount val="370"/>
                <c:pt idx="0">
                  <c:v>30651</c:v>
                </c:pt>
                <c:pt idx="1">
                  <c:v>30682</c:v>
                </c:pt>
                <c:pt idx="2">
                  <c:v>30713</c:v>
                </c:pt>
                <c:pt idx="3">
                  <c:v>30742</c:v>
                </c:pt>
                <c:pt idx="4">
                  <c:v>30773</c:v>
                </c:pt>
                <c:pt idx="5">
                  <c:v>30803</c:v>
                </c:pt>
                <c:pt idx="6">
                  <c:v>30834</c:v>
                </c:pt>
                <c:pt idx="7">
                  <c:v>30864</c:v>
                </c:pt>
                <c:pt idx="8">
                  <c:v>30895</c:v>
                </c:pt>
                <c:pt idx="9">
                  <c:v>30926</c:v>
                </c:pt>
                <c:pt idx="10">
                  <c:v>30956</c:v>
                </c:pt>
                <c:pt idx="11">
                  <c:v>30987</c:v>
                </c:pt>
                <c:pt idx="12">
                  <c:v>31017</c:v>
                </c:pt>
                <c:pt idx="13">
                  <c:v>31048</c:v>
                </c:pt>
                <c:pt idx="14">
                  <c:v>31079</c:v>
                </c:pt>
                <c:pt idx="15">
                  <c:v>31107</c:v>
                </c:pt>
                <c:pt idx="16">
                  <c:v>31138</c:v>
                </c:pt>
                <c:pt idx="17">
                  <c:v>31168</c:v>
                </c:pt>
                <c:pt idx="18">
                  <c:v>31199</c:v>
                </c:pt>
                <c:pt idx="19">
                  <c:v>31229</c:v>
                </c:pt>
                <c:pt idx="20">
                  <c:v>31260</c:v>
                </c:pt>
                <c:pt idx="21">
                  <c:v>31291</c:v>
                </c:pt>
                <c:pt idx="22">
                  <c:v>31321</c:v>
                </c:pt>
                <c:pt idx="23">
                  <c:v>31352</c:v>
                </c:pt>
                <c:pt idx="24">
                  <c:v>31382</c:v>
                </c:pt>
                <c:pt idx="25">
                  <c:v>31413</c:v>
                </c:pt>
                <c:pt idx="26">
                  <c:v>31444</c:v>
                </c:pt>
                <c:pt idx="27">
                  <c:v>31472</c:v>
                </c:pt>
                <c:pt idx="28">
                  <c:v>31503</c:v>
                </c:pt>
                <c:pt idx="29">
                  <c:v>31533</c:v>
                </c:pt>
                <c:pt idx="30">
                  <c:v>31564</c:v>
                </c:pt>
                <c:pt idx="31">
                  <c:v>31594</c:v>
                </c:pt>
                <c:pt idx="32">
                  <c:v>31625</c:v>
                </c:pt>
                <c:pt idx="33">
                  <c:v>31656</c:v>
                </c:pt>
                <c:pt idx="34">
                  <c:v>31686</c:v>
                </c:pt>
                <c:pt idx="35">
                  <c:v>31717</c:v>
                </c:pt>
                <c:pt idx="36">
                  <c:v>31747</c:v>
                </c:pt>
                <c:pt idx="37">
                  <c:v>31778</c:v>
                </c:pt>
                <c:pt idx="38">
                  <c:v>31809</c:v>
                </c:pt>
                <c:pt idx="39">
                  <c:v>31837</c:v>
                </c:pt>
                <c:pt idx="40">
                  <c:v>31868</c:v>
                </c:pt>
                <c:pt idx="41">
                  <c:v>31898</c:v>
                </c:pt>
                <c:pt idx="42">
                  <c:v>31929</c:v>
                </c:pt>
                <c:pt idx="43">
                  <c:v>31959</c:v>
                </c:pt>
                <c:pt idx="44">
                  <c:v>31990</c:v>
                </c:pt>
                <c:pt idx="45">
                  <c:v>32021</c:v>
                </c:pt>
                <c:pt idx="46">
                  <c:v>32051</c:v>
                </c:pt>
                <c:pt idx="47">
                  <c:v>32082</c:v>
                </c:pt>
                <c:pt idx="48">
                  <c:v>32112</c:v>
                </c:pt>
                <c:pt idx="49">
                  <c:v>32143</c:v>
                </c:pt>
                <c:pt idx="50">
                  <c:v>32174</c:v>
                </c:pt>
                <c:pt idx="51">
                  <c:v>32203</c:v>
                </c:pt>
                <c:pt idx="52">
                  <c:v>32234</c:v>
                </c:pt>
                <c:pt idx="53">
                  <c:v>32264</c:v>
                </c:pt>
                <c:pt idx="54">
                  <c:v>32295</c:v>
                </c:pt>
                <c:pt idx="55">
                  <c:v>32325</c:v>
                </c:pt>
                <c:pt idx="56">
                  <c:v>32356</c:v>
                </c:pt>
                <c:pt idx="57">
                  <c:v>32387</c:v>
                </c:pt>
                <c:pt idx="58">
                  <c:v>32417</c:v>
                </c:pt>
                <c:pt idx="59">
                  <c:v>32448</c:v>
                </c:pt>
                <c:pt idx="60">
                  <c:v>32478</c:v>
                </c:pt>
                <c:pt idx="61">
                  <c:v>32509</c:v>
                </c:pt>
                <c:pt idx="62">
                  <c:v>32540</c:v>
                </c:pt>
                <c:pt idx="63">
                  <c:v>32568</c:v>
                </c:pt>
                <c:pt idx="64">
                  <c:v>32599</c:v>
                </c:pt>
                <c:pt idx="65">
                  <c:v>32629</c:v>
                </c:pt>
                <c:pt idx="66">
                  <c:v>32660</c:v>
                </c:pt>
                <c:pt idx="67">
                  <c:v>32690</c:v>
                </c:pt>
                <c:pt idx="68">
                  <c:v>32721</c:v>
                </c:pt>
                <c:pt idx="69">
                  <c:v>32752</c:v>
                </c:pt>
                <c:pt idx="70">
                  <c:v>32782</c:v>
                </c:pt>
                <c:pt idx="71">
                  <c:v>32813</c:v>
                </c:pt>
                <c:pt idx="72">
                  <c:v>32843</c:v>
                </c:pt>
                <c:pt idx="73">
                  <c:v>32874</c:v>
                </c:pt>
                <c:pt idx="74">
                  <c:v>32905</c:v>
                </c:pt>
                <c:pt idx="75">
                  <c:v>32933</c:v>
                </c:pt>
                <c:pt idx="76">
                  <c:v>32964</c:v>
                </c:pt>
                <c:pt idx="77">
                  <c:v>32994</c:v>
                </c:pt>
                <c:pt idx="78">
                  <c:v>33025</c:v>
                </c:pt>
                <c:pt idx="79">
                  <c:v>33055</c:v>
                </c:pt>
                <c:pt idx="80">
                  <c:v>33086</c:v>
                </c:pt>
                <c:pt idx="81">
                  <c:v>33117</c:v>
                </c:pt>
                <c:pt idx="82">
                  <c:v>33147</c:v>
                </c:pt>
                <c:pt idx="83">
                  <c:v>33178</c:v>
                </c:pt>
                <c:pt idx="84">
                  <c:v>33208</c:v>
                </c:pt>
                <c:pt idx="85">
                  <c:v>33239</c:v>
                </c:pt>
                <c:pt idx="86">
                  <c:v>33270</c:v>
                </c:pt>
                <c:pt idx="87">
                  <c:v>33298</c:v>
                </c:pt>
                <c:pt idx="88">
                  <c:v>33329</c:v>
                </c:pt>
                <c:pt idx="89">
                  <c:v>33359</c:v>
                </c:pt>
                <c:pt idx="90">
                  <c:v>33390</c:v>
                </c:pt>
                <c:pt idx="91">
                  <c:v>33420</c:v>
                </c:pt>
                <c:pt idx="92">
                  <c:v>33451</c:v>
                </c:pt>
                <c:pt idx="93">
                  <c:v>33482</c:v>
                </c:pt>
                <c:pt idx="94">
                  <c:v>33512</c:v>
                </c:pt>
                <c:pt idx="95">
                  <c:v>33543</c:v>
                </c:pt>
                <c:pt idx="96">
                  <c:v>33573</c:v>
                </c:pt>
                <c:pt idx="97">
                  <c:v>33604</c:v>
                </c:pt>
                <c:pt idx="98">
                  <c:v>33635</c:v>
                </c:pt>
                <c:pt idx="99">
                  <c:v>33664</c:v>
                </c:pt>
                <c:pt idx="100">
                  <c:v>33695</c:v>
                </c:pt>
                <c:pt idx="101">
                  <c:v>33725</c:v>
                </c:pt>
                <c:pt idx="102">
                  <c:v>33756</c:v>
                </c:pt>
                <c:pt idx="103">
                  <c:v>33786</c:v>
                </c:pt>
                <c:pt idx="104">
                  <c:v>33817</c:v>
                </c:pt>
                <c:pt idx="105">
                  <c:v>33848</c:v>
                </c:pt>
                <c:pt idx="106">
                  <c:v>33878</c:v>
                </c:pt>
                <c:pt idx="107">
                  <c:v>33909</c:v>
                </c:pt>
                <c:pt idx="108">
                  <c:v>33939</c:v>
                </c:pt>
                <c:pt idx="109">
                  <c:v>33970</c:v>
                </c:pt>
                <c:pt idx="110">
                  <c:v>34001</c:v>
                </c:pt>
                <c:pt idx="111">
                  <c:v>34029</c:v>
                </c:pt>
                <c:pt idx="112">
                  <c:v>34060</c:v>
                </c:pt>
                <c:pt idx="113">
                  <c:v>34090</c:v>
                </c:pt>
                <c:pt idx="114">
                  <c:v>34121</c:v>
                </c:pt>
                <c:pt idx="115">
                  <c:v>34151</c:v>
                </c:pt>
                <c:pt idx="116">
                  <c:v>34182</c:v>
                </c:pt>
                <c:pt idx="117">
                  <c:v>34213</c:v>
                </c:pt>
                <c:pt idx="118">
                  <c:v>34243</c:v>
                </c:pt>
                <c:pt idx="119">
                  <c:v>34274</c:v>
                </c:pt>
                <c:pt idx="120">
                  <c:v>34304</c:v>
                </c:pt>
                <c:pt idx="121">
                  <c:v>34335</c:v>
                </c:pt>
                <c:pt idx="122">
                  <c:v>34366</c:v>
                </c:pt>
                <c:pt idx="123">
                  <c:v>34394</c:v>
                </c:pt>
                <c:pt idx="124">
                  <c:v>34425</c:v>
                </c:pt>
                <c:pt idx="125">
                  <c:v>34455</c:v>
                </c:pt>
                <c:pt idx="126">
                  <c:v>34486</c:v>
                </c:pt>
                <c:pt idx="127">
                  <c:v>34516</c:v>
                </c:pt>
                <c:pt idx="128">
                  <c:v>34547</c:v>
                </c:pt>
                <c:pt idx="129">
                  <c:v>34578</c:v>
                </c:pt>
                <c:pt idx="130">
                  <c:v>34608</c:v>
                </c:pt>
                <c:pt idx="131">
                  <c:v>34639</c:v>
                </c:pt>
                <c:pt idx="132">
                  <c:v>34669</c:v>
                </c:pt>
                <c:pt idx="133">
                  <c:v>34700</c:v>
                </c:pt>
                <c:pt idx="134">
                  <c:v>34731</c:v>
                </c:pt>
                <c:pt idx="135">
                  <c:v>34759</c:v>
                </c:pt>
                <c:pt idx="136">
                  <c:v>34790</c:v>
                </c:pt>
                <c:pt idx="137">
                  <c:v>34820</c:v>
                </c:pt>
                <c:pt idx="138">
                  <c:v>34851</c:v>
                </c:pt>
                <c:pt idx="139">
                  <c:v>34881</c:v>
                </c:pt>
                <c:pt idx="140">
                  <c:v>34912</c:v>
                </c:pt>
                <c:pt idx="141">
                  <c:v>34943</c:v>
                </c:pt>
                <c:pt idx="142">
                  <c:v>34973</c:v>
                </c:pt>
                <c:pt idx="143">
                  <c:v>35004</c:v>
                </c:pt>
                <c:pt idx="144">
                  <c:v>35034</c:v>
                </c:pt>
                <c:pt idx="145">
                  <c:v>35065</c:v>
                </c:pt>
                <c:pt idx="146">
                  <c:v>35096</c:v>
                </c:pt>
                <c:pt idx="147">
                  <c:v>35125</c:v>
                </c:pt>
                <c:pt idx="148">
                  <c:v>35156</c:v>
                </c:pt>
                <c:pt idx="149">
                  <c:v>35186</c:v>
                </c:pt>
                <c:pt idx="150">
                  <c:v>35217</c:v>
                </c:pt>
                <c:pt idx="151">
                  <c:v>35247</c:v>
                </c:pt>
                <c:pt idx="152">
                  <c:v>35278</c:v>
                </c:pt>
                <c:pt idx="153">
                  <c:v>35309</c:v>
                </c:pt>
                <c:pt idx="154">
                  <c:v>35339</c:v>
                </c:pt>
                <c:pt idx="155">
                  <c:v>35370</c:v>
                </c:pt>
                <c:pt idx="156">
                  <c:v>35400</c:v>
                </c:pt>
                <c:pt idx="157">
                  <c:v>35431</c:v>
                </c:pt>
                <c:pt idx="158">
                  <c:v>35462</c:v>
                </c:pt>
                <c:pt idx="159">
                  <c:v>35490</c:v>
                </c:pt>
                <c:pt idx="160">
                  <c:v>35521</c:v>
                </c:pt>
                <c:pt idx="161">
                  <c:v>35551</c:v>
                </c:pt>
                <c:pt idx="162">
                  <c:v>35582</c:v>
                </c:pt>
                <c:pt idx="163">
                  <c:v>35612</c:v>
                </c:pt>
                <c:pt idx="164">
                  <c:v>35643</c:v>
                </c:pt>
                <c:pt idx="165">
                  <c:v>35674</c:v>
                </c:pt>
                <c:pt idx="166">
                  <c:v>35704</c:v>
                </c:pt>
                <c:pt idx="167">
                  <c:v>35735</c:v>
                </c:pt>
                <c:pt idx="168">
                  <c:v>35765</c:v>
                </c:pt>
                <c:pt idx="169">
                  <c:v>35796</c:v>
                </c:pt>
                <c:pt idx="170">
                  <c:v>35827</c:v>
                </c:pt>
                <c:pt idx="171">
                  <c:v>35855</c:v>
                </c:pt>
                <c:pt idx="172">
                  <c:v>35886</c:v>
                </c:pt>
                <c:pt idx="173">
                  <c:v>35916</c:v>
                </c:pt>
                <c:pt idx="174">
                  <c:v>35947</c:v>
                </c:pt>
                <c:pt idx="175">
                  <c:v>35977</c:v>
                </c:pt>
                <c:pt idx="176">
                  <c:v>36008</c:v>
                </c:pt>
                <c:pt idx="177">
                  <c:v>36039</c:v>
                </c:pt>
                <c:pt idx="178">
                  <c:v>36069</c:v>
                </c:pt>
                <c:pt idx="179">
                  <c:v>36100</c:v>
                </c:pt>
                <c:pt idx="180">
                  <c:v>36130</c:v>
                </c:pt>
                <c:pt idx="181">
                  <c:v>36161</c:v>
                </c:pt>
                <c:pt idx="182">
                  <c:v>36192</c:v>
                </c:pt>
                <c:pt idx="183">
                  <c:v>36220</c:v>
                </c:pt>
                <c:pt idx="184">
                  <c:v>36251</c:v>
                </c:pt>
                <c:pt idx="185">
                  <c:v>36281</c:v>
                </c:pt>
                <c:pt idx="186">
                  <c:v>36312</c:v>
                </c:pt>
                <c:pt idx="187">
                  <c:v>36342</c:v>
                </c:pt>
                <c:pt idx="188">
                  <c:v>36373</c:v>
                </c:pt>
                <c:pt idx="189">
                  <c:v>36404</c:v>
                </c:pt>
                <c:pt idx="190">
                  <c:v>36434</c:v>
                </c:pt>
                <c:pt idx="191">
                  <c:v>36465</c:v>
                </c:pt>
                <c:pt idx="192">
                  <c:v>36495</c:v>
                </c:pt>
                <c:pt idx="193">
                  <c:v>36526</c:v>
                </c:pt>
                <c:pt idx="194">
                  <c:v>36557</c:v>
                </c:pt>
                <c:pt idx="195">
                  <c:v>36586</c:v>
                </c:pt>
                <c:pt idx="196">
                  <c:v>36617</c:v>
                </c:pt>
                <c:pt idx="197">
                  <c:v>36647</c:v>
                </c:pt>
                <c:pt idx="198">
                  <c:v>36678</c:v>
                </c:pt>
                <c:pt idx="199">
                  <c:v>36708</c:v>
                </c:pt>
                <c:pt idx="200">
                  <c:v>36739</c:v>
                </c:pt>
                <c:pt idx="201">
                  <c:v>36770</c:v>
                </c:pt>
                <c:pt idx="202">
                  <c:v>36800</c:v>
                </c:pt>
                <c:pt idx="203">
                  <c:v>36831</c:v>
                </c:pt>
                <c:pt idx="204">
                  <c:v>36861</c:v>
                </c:pt>
                <c:pt idx="205">
                  <c:v>36892</c:v>
                </c:pt>
                <c:pt idx="206">
                  <c:v>36923</c:v>
                </c:pt>
                <c:pt idx="207">
                  <c:v>36951</c:v>
                </c:pt>
                <c:pt idx="208">
                  <c:v>36982</c:v>
                </c:pt>
                <c:pt idx="209">
                  <c:v>37012</c:v>
                </c:pt>
                <c:pt idx="210">
                  <c:v>37043</c:v>
                </c:pt>
                <c:pt idx="211">
                  <c:v>37073</c:v>
                </c:pt>
                <c:pt idx="212">
                  <c:v>37104</c:v>
                </c:pt>
                <c:pt idx="213">
                  <c:v>37135</c:v>
                </c:pt>
                <c:pt idx="214">
                  <c:v>37165</c:v>
                </c:pt>
                <c:pt idx="215">
                  <c:v>37196</c:v>
                </c:pt>
                <c:pt idx="216">
                  <c:v>37226</c:v>
                </c:pt>
                <c:pt idx="217">
                  <c:v>37257</c:v>
                </c:pt>
                <c:pt idx="218">
                  <c:v>37288</c:v>
                </c:pt>
                <c:pt idx="219">
                  <c:v>37316</c:v>
                </c:pt>
                <c:pt idx="220">
                  <c:v>37347</c:v>
                </c:pt>
                <c:pt idx="221">
                  <c:v>37377</c:v>
                </c:pt>
                <c:pt idx="222">
                  <c:v>37408</c:v>
                </c:pt>
                <c:pt idx="223">
                  <c:v>37438</c:v>
                </c:pt>
                <c:pt idx="224">
                  <c:v>37469</c:v>
                </c:pt>
                <c:pt idx="225">
                  <c:v>37500</c:v>
                </c:pt>
                <c:pt idx="226">
                  <c:v>37530</c:v>
                </c:pt>
                <c:pt idx="227">
                  <c:v>37561</c:v>
                </c:pt>
                <c:pt idx="228">
                  <c:v>37591</c:v>
                </c:pt>
                <c:pt idx="229">
                  <c:v>37622</c:v>
                </c:pt>
                <c:pt idx="230">
                  <c:v>37653</c:v>
                </c:pt>
                <c:pt idx="231">
                  <c:v>37681</c:v>
                </c:pt>
                <c:pt idx="232">
                  <c:v>37712</c:v>
                </c:pt>
                <c:pt idx="233">
                  <c:v>37742</c:v>
                </c:pt>
                <c:pt idx="234">
                  <c:v>37773</c:v>
                </c:pt>
                <c:pt idx="235">
                  <c:v>37803</c:v>
                </c:pt>
                <c:pt idx="236">
                  <c:v>37834</c:v>
                </c:pt>
                <c:pt idx="237">
                  <c:v>37865</c:v>
                </c:pt>
                <c:pt idx="238">
                  <c:v>37895</c:v>
                </c:pt>
                <c:pt idx="239">
                  <c:v>37926</c:v>
                </c:pt>
                <c:pt idx="240">
                  <c:v>37956</c:v>
                </c:pt>
                <c:pt idx="241">
                  <c:v>37987</c:v>
                </c:pt>
                <c:pt idx="242">
                  <c:v>38018</c:v>
                </c:pt>
                <c:pt idx="243">
                  <c:v>38047</c:v>
                </c:pt>
                <c:pt idx="244">
                  <c:v>38078</c:v>
                </c:pt>
                <c:pt idx="245">
                  <c:v>38108</c:v>
                </c:pt>
                <c:pt idx="246">
                  <c:v>38139</c:v>
                </c:pt>
                <c:pt idx="247">
                  <c:v>38169</c:v>
                </c:pt>
                <c:pt idx="248">
                  <c:v>38200</c:v>
                </c:pt>
                <c:pt idx="249">
                  <c:v>38231</c:v>
                </c:pt>
                <c:pt idx="250">
                  <c:v>38261</c:v>
                </c:pt>
                <c:pt idx="251">
                  <c:v>38292</c:v>
                </c:pt>
                <c:pt idx="252">
                  <c:v>38322</c:v>
                </c:pt>
                <c:pt idx="253">
                  <c:v>38353</c:v>
                </c:pt>
                <c:pt idx="254">
                  <c:v>38384</c:v>
                </c:pt>
                <c:pt idx="255">
                  <c:v>38412</c:v>
                </c:pt>
                <c:pt idx="256">
                  <c:v>38443</c:v>
                </c:pt>
                <c:pt idx="257">
                  <c:v>38473</c:v>
                </c:pt>
                <c:pt idx="258">
                  <c:v>38504</c:v>
                </c:pt>
                <c:pt idx="259">
                  <c:v>38534</c:v>
                </c:pt>
                <c:pt idx="260">
                  <c:v>38565</c:v>
                </c:pt>
                <c:pt idx="261">
                  <c:v>38596</c:v>
                </c:pt>
                <c:pt idx="262">
                  <c:v>38626</c:v>
                </c:pt>
                <c:pt idx="263">
                  <c:v>38657</c:v>
                </c:pt>
                <c:pt idx="264">
                  <c:v>38687</c:v>
                </c:pt>
                <c:pt idx="265">
                  <c:v>38718</c:v>
                </c:pt>
                <c:pt idx="266">
                  <c:v>38749</c:v>
                </c:pt>
                <c:pt idx="267">
                  <c:v>38777</c:v>
                </c:pt>
                <c:pt idx="268">
                  <c:v>38808</c:v>
                </c:pt>
                <c:pt idx="269">
                  <c:v>38838</c:v>
                </c:pt>
                <c:pt idx="270">
                  <c:v>38869</c:v>
                </c:pt>
                <c:pt idx="271">
                  <c:v>38899</c:v>
                </c:pt>
                <c:pt idx="272">
                  <c:v>38930</c:v>
                </c:pt>
                <c:pt idx="273">
                  <c:v>38961</c:v>
                </c:pt>
                <c:pt idx="274">
                  <c:v>38991</c:v>
                </c:pt>
                <c:pt idx="275">
                  <c:v>39022</c:v>
                </c:pt>
                <c:pt idx="276">
                  <c:v>39052</c:v>
                </c:pt>
                <c:pt idx="277">
                  <c:v>39083</c:v>
                </c:pt>
                <c:pt idx="278">
                  <c:v>39114</c:v>
                </c:pt>
                <c:pt idx="279">
                  <c:v>39142</c:v>
                </c:pt>
                <c:pt idx="280">
                  <c:v>39173</c:v>
                </c:pt>
                <c:pt idx="281">
                  <c:v>39203</c:v>
                </c:pt>
                <c:pt idx="282">
                  <c:v>39234</c:v>
                </c:pt>
                <c:pt idx="283">
                  <c:v>39264</c:v>
                </c:pt>
                <c:pt idx="284">
                  <c:v>39295</c:v>
                </c:pt>
                <c:pt idx="285">
                  <c:v>39326</c:v>
                </c:pt>
                <c:pt idx="286">
                  <c:v>39356</c:v>
                </c:pt>
                <c:pt idx="287">
                  <c:v>39387</c:v>
                </c:pt>
                <c:pt idx="288">
                  <c:v>39417</c:v>
                </c:pt>
                <c:pt idx="289">
                  <c:v>39448</c:v>
                </c:pt>
                <c:pt idx="290">
                  <c:v>39479</c:v>
                </c:pt>
                <c:pt idx="291">
                  <c:v>39508</c:v>
                </c:pt>
                <c:pt idx="292">
                  <c:v>39539</c:v>
                </c:pt>
                <c:pt idx="293">
                  <c:v>39569</c:v>
                </c:pt>
                <c:pt idx="294">
                  <c:v>39600</c:v>
                </c:pt>
                <c:pt idx="295">
                  <c:v>39630</c:v>
                </c:pt>
                <c:pt idx="296">
                  <c:v>39661</c:v>
                </c:pt>
                <c:pt idx="297">
                  <c:v>39692</c:v>
                </c:pt>
                <c:pt idx="298">
                  <c:v>39722</c:v>
                </c:pt>
                <c:pt idx="299">
                  <c:v>39753</c:v>
                </c:pt>
                <c:pt idx="300">
                  <c:v>39783</c:v>
                </c:pt>
                <c:pt idx="301">
                  <c:v>39814</c:v>
                </c:pt>
                <c:pt idx="302">
                  <c:v>39845</c:v>
                </c:pt>
                <c:pt idx="303">
                  <c:v>39873</c:v>
                </c:pt>
                <c:pt idx="304">
                  <c:v>39904</c:v>
                </c:pt>
                <c:pt idx="305">
                  <c:v>39934</c:v>
                </c:pt>
                <c:pt idx="306">
                  <c:v>39965</c:v>
                </c:pt>
                <c:pt idx="307">
                  <c:v>39995</c:v>
                </c:pt>
                <c:pt idx="308">
                  <c:v>40026</c:v>
                </c:pt>
                <c:pt idx="309">
                  <c:v>40057</c:v>
                </c:pt>
                <c:pt idx="310">
                  <c:v>40087</c:v>
                </c:pt>
                <c:pt idx="311">
                  <c:v>40118</c:v>
                </c:pt>
                <c:pt idx="312">
                  <c:v>40148</c:v>
                </c:pt>
                <c:pt idx="313">
                  <c:v>40179</c:v>
                </c:pt>
                <c:pt idx="314">
                  <c:v>40210</c:v>
                </c:pt>
                <c:pt idx="315">
                  <c:v>40238</c:v>
                </c:pt>
                <c:pt idx="316">
                  <c:v>40269</c:v>
                </c:pt>
                <c:pt idx="317">
                  <c:v>40299</c:v>
                </c:pt>
                <c:pt idx="318">
                  <c:v>40330</c:v>
                </c:pt>
                <c:pt idx="319">
                  <c:v>40360</c:v>
                </c:pt>
                <c:pt idx="320">
                  <c:v>40391</c:v>
                </c:pt>
                <c:pt idx="321">
                  <c:v>40422</c:v>
                </c:pt>
                <c:pt idx="322">
                  <c:v>40452</c:v>
                </c:pt>
                <c:pt idx="323">
                  <c:v>40483</c:v>
                </c:pt>
                <c:pt idx="324">
                  <c:v>40513</c:v>
                </c:pt>
                <c:pt idx="325">
                  <c:v>40544</c:v>
                </c:pt>
                <c:pt idx="326">
                  <c:v>40575</c:v>
                </c:pt>
                <c:pt idx="327">
                  <c:v>40603</c:v>
                </c:pt>
                <c:pt idx="328">
                  <c:v>40634</c:v>
                </c:pt>
                <c:pt idx="329">
                  <c:v>40664</c:v>
                </c:pt>
                <c:pt idx="330">
                  <c:v>40695</c:v>
                </c:pt>
                <c:pt idx="331">
                  <c:v>40725</c:v>
                </c:pt>
                <c:pt idx="332">
                  <c:v>40756</c:v>
                </c:pt>
                <c:pt idx="333">
                  <c:v>40787</c:v>
                </c:pt>
                <c:pt idx="334">
                  <c:v>40817</c:v>
                </c:pt>
                <c:pt idx="335">
                  <c:v>40848</c:v>
                </c:pt>
                <c:pt idx="336">
                  <c:v>40878</c:v>
                </c:pt>
                <c:pt idx="337">
                  <c:v>40909</c:v>
                </c:pt>
                <c:pt idx="338">
                  <c:v>40940</c:v>
                </c:pt>
                <c:pt idx="339">
                  <c:v>40969</c:v>
                </c:pt>
                <c:pt idx="340">
                  <c:v>41000</c:v>
                </c:pt>
                <c:pt idx="341">
                  <c:v>41030</c:v>
                </c:pt>
                <c:pt idx="342">
                  <c:v>41061</c:v>
                </c:pt>
                <c:pt idx="343">
                  <c:v>41091</c:v>
                </c:pt>
                <c:pt idx="344">
                  <c:v>41122</c:v>
                </c:pt>
                <c:pt idx="345">
                  <c:v>41153</c:v>
                </c:pt>
                <c:pt idx="346">
                  <c:v>41183</c:v>
                </c:pt>
                <c:pt idx="347">
                  <c:v>41214</c:v>
                </c:pt>
                <c:pt idx="348">
                  <c:v>41244</c:v>
                </c:pt>
                <c:pt idx="349">
                  <c:v>41275</c:v>
                </c:pt>
                <c:pt idx="350">
                  <c:v>41306</c:v>
                </c:pt>
                <c:pt idx="351">
                  <c:v>41334</c:v>
                </c:pt>
                <c:pt idx="352">
                  <c:v>41365</c:v>
                </c:pt>
                <c:pt idx="353">
                  <c:v>41395</c:v>
                </c:pt>
                <c:pt idx="354">
                  <c:v>41426</c:v>
                </c:pt>
                <c:pt idx="355">
                  <c:v>41456</c:v>
                </c:pt>
                <c:pt idx="356">
                  <c:v>41487</c:v>
                </c:pt>
                <c:pt idx="357">
                  <c:v>41518</c:v>
                </c:pt>
                <c:pt idx="358">
                  <c:v>41548</c:v>
                </c:pt>
                <c:pt idx="359">
                  <c:v>41579</c:v>
                </c:pt>
                <c:pt idx="360">
                  <c:v>41609</c:v>
                </c:pt>
                <c:pt idx="361">
                  <c:v>41640</c:v>
                </c:pt>
                <c:pt idx="362">
                  <c:v>41671</c:v>
                </c:pt>
                <c:pt idx="363">
                  <c:v>41699</c:v>
                </c:pt>
                <c:pt idx="364">
                  <c:v>41730</c:v>
                </c:pt>
                <c:pt idx="365">
                  <c:v>41760</c:v>
                </c:pt>
                <c:pt idx="366">
                  <c:v>41791</c:v>
                </c:pt>
                <c:pt idx="367">
                  <c:v>41821</c:v>
                </c:pt>
                <c:pt idx="368">
                  <c:v>41852</c:v>
                </c:pt>
                <c:pt idx="369">
                  <c:v>41883</c:v>
                </c:pt>
              </c:numCache>
            </c:numRef>
          </c:cat>
          <c:val>
            <c:numRef>
              <c:f>data!$G$18:$G$387</c:f>
              <c:numCache>
                <c:formatCode>_(* #,##0_);_(* \(#,##0\);_(* "-"??_);_(@_)</c:formatCode>
                <c:ptCount val="370"/>
                <c:pt idx="0">
                  <c:v>9414</c:v>
                </c:pt>
                <c:pt idx="1">
                  <c:v>9699</c:v>
                </c:pt>
                <c:pt idx="2">
                  <c:v>8775</c:v>
                </c:pt>
                <c:pt idx="3">
                  <c:v>9870</c:v>
                </c:pt>
                <c:pt idx="4">
                  <c:v>9205</c:v>
                </c:pt>
                <c:pt idx="5">
                  <c:v>9619</c:v>
                </c:pt>
                <c:pt idx="6">
                  <c:v>8382</c:v>
                </c:pt>
                <c:pt idx="7">
                  <c:v>8104</c:v>
                </c:pt>
                <c:pt idx="8">
                  <c:v>7848</c:v>
                </c:pt>
                <c:pt idx="9">
                  <c:v>8218</c:v>
                </c:pt>
                <c:pt idx="10">
                  <c:v>8300</c:v>
                </c:pt>
                <c:pt idx="11">
                  <c:v>8832</c:v>
                </c:pt>
                <c:pt idx="12">
                  <c:v>10074</c:v>
                </c:pt>
                <c:pt idx="13">
                  <c:v>10504</c:v>
                </c:pt>
                <c:pt idx="14">
                  <c:v>10927</c:v>
                </c:pt>
                <c:pt idx="15">
                  <c:v>10771</c:v>
                </c:pt>
                <c:pt idx="16">
                  <c:v>10235</c:v>
                </c:pt>
                <c:pt idx="17">
                  <c:v>9680</c:v>
                </c:pt>
                <c:pt idx="18">
                  <c:v>9826</c:v>
                </c:pt>
                <c:pt idx="19">
                  <c:v>9371</c:v>
                </c:pt>
                <c:pt idx="20">
                  <c:v>8732</c:v>
                </c:pt>
                <c:pt idx="21">
                  <c:v>8966</c:v>
                </c:pt>
                <c:pt idx="22">
                  <c:v>9005</c:v>
                </c:pt>
                <c:pt idx="23">
                  <c:v>9740</c:v>
                </c:pt>
                <c:pt idx="24">
                  <c:v>10008</c:v>
                </c:pt>
                <c:pt idx="25">
                  <c:v>10474</c:v>
                </c:pt>
                <c:pt idx="26">
                  <c:v>10527</c:v>
                </c:pt>
                <c:pt idx="27">
                  <c:v>10205</c:v>
                </c:pt>
                <c:pt idx="28">
                  <c:v>10070</c:v>
                </c:pt>
                <c:pt idx="29">
                  <c:v>9316</c:v>
                </c:pt>
                <c:pt idx="30">
                  <c:v>9234</c:v>
                </c:pt>
                <c:pt idx="31">
                  <c:v>9191</c:v>
                </c:pt>
                <c:pt idx="32">
                  <c:v>9057</c:v>
                </c:pt>
                <c:pt idx="33">
                  <c:v>9167</c:v>
                </c:pt>
                <c:pt idx="34">
                  <c:v>9571</c:v>
                </c:pt>
                <c:pt idx="35">
                  <c:v>9949</c:v>
                </c:pt>
                <c:pt idx="36">
                  <c:v>10463</c:v>
                </c:pt>
                <c:pt idx="37">
                  <c:v>10681</c:v>
                </c:pt>
                <c:pt idx="38">
                  <c:v>10803</c:v>
                </c:pt>
                <c:pt idx="39">
                  <c:v>10982</c:v>
                </c:pt>
                <c:pt idx="40">
                  <c:v>10551</c:v>
                </c:pt>
                <c:pt idx="41">
                  <c:v>10294</c:v>
                </c:pt>
                <c:pt idx="42">
                  <c:v>10156</c:v>
                </c:pt>
                <c:pt idx="43">
                  <c:v>9151</c:v>
                </c:pt>
                <c:pt idx="44">
                  <c:v>9852</c:v>
                </c:pt>
                <c:pt idx="45">
                  <c:v>10122</c:v>
                </c:pt>
                <c:pt idx="46">
                  <c:v>10286</c:v>
                </c:pt>
                <c:pt idx="47">
                  <c:v>10604</c:v>
                </c:pt>
                <c:pt idx="48">
                  <c:v>9760</c:v>
                </c:pt>
                <c:pt idx="49">
                  <c:v>10097</c:v>
                </c:pt>
                <c:pt idx="50">
                  <c:v>11165</c:v>
                </c:pt>
                <c:pt idx="51">
                  <c:v>10997</c:v>
                </c:pt>
                <c:pt idx="52">
                  <c:v>10666</c:v>
                </c:pt>
                <c:pt idx="53">
                  <c:v>9979</c:v>
                </c:pt>
                <c:pt idx="54">
                  <c:v>9520</c:v>
                </c:pt>
                <c:pt idx="55">
                  <c:v>8785</c:v>
                </c:pt>
                <c:pt idx="56">
                  <c:v>8787</c:v>
                </c:pt>
                <c:pt idx="57">
                  <c:v>8580</c:v>
                </c:pt>
                <c:pt idx="58">
                  <c:v>8533</c:v>
                </c:pt>
                <c:pt idx="59">
                  <c:v>8780</c:v>
                </c:pt>
                <c:pt idx="60">
                  <c:v>8862</c:v>
                </c:pt>
                <c:pt idx="61">
                  <c:v>9106</c:v>
                </c:pt>
                <c:pt idx="62">
                  <c:v>8840</c:v>
                </c:pt>
                <c:pt idx="63">
                  <c:v>8402</c:v>
                </c:pt>
                <c:pt idx="64">
                  <c:v>8081</c:v>
                </c:pt>
                <c:pt idx="65">
                  <c:v>7779</c:v>
                </c:pt>
                <c:pt idx="66">
                  <c:v>7465</c:v>
                </c:pt>
                <c:pt idx="67">
                  <c:v>7514</c:v>
                </c:pt>
                <c:pt idx="68">
                  <c:v>7680</c:v>
                </c:pt>
                <c:pt idx="69">
                  <c:v>8127</c:v>
                </c:pt>
                <c:pt idx="70">
                  <c:v>8258</c:v>
                </c:pt>
                <c:pt idx="71">
                  <c:v>8226</c:v>
                </c:pt>
                <c:pt idx="72">
                  <c:v>8729</c:v>
                </c:pt>
                <c:pt idx="73">
                  <c:v>8901</c:v>
                </c:pt>
                <c:pt idx="74">
                  <c:v>9072</c:v>
                </c:pt>
                <c:pt idx="75">
                  <c:v>9317</c:v>
                </c:pt>
                <c:pt idx="76">
                  <c:v>9197</c:v>
                </c:pt>
                <c:pt idx="77">
                  <c:v>9178</c:v>
                </c:pt>
                <c:pt idx="78">
                  <c:v>9202</c:v>
                </c:pt>
                <c:pt idx="79">
                  <c:v>9599</c:v>
                </c:pt>
                <c:pt idx="80">
                  <c:v>9469</c:v>
                </c:pt>
                <c:pt idx="81">
                  <c:v>9688</c:v>
                </c:pt>
                <c:pt idx="82">
                  <c:v>9834</c:v>
                </c:pt>
                <c:pt idx="83">
                  <c:v>10112</c:v>
                </c:pt>
                <c:pt idx="84">
                  <c:v>10409</c:v>
                </c:pt>
                <c:pt idx="85">
                  <c:v>10839</c:v>
                </c:pt>
                <c:pt idx="86">
                  <c:v>10708</c:v>
                </c:pt>
                <c:pt idx="87">
                  <c:v>10559</c:v>
                </c:pt>
                <c:pt idx="88">
                  <c:v>10446</c:v>
                </c:pt>
                <c:pt idx="89">
                  <c:v>10281</c:v>
                </c:pt>
                <c:pt idx="90">
                  <c:v>10231</c:v>
                </c:pt>
                <c:pt idx="91">
                  <c:v>10289</c:v>
                </c:pt>
                <c:pt idx="92">
                  <c:v>10200</c:v>
                </c:pt>
                <c:pt idx="93">
                  <c:v>10433</c:v>
                </c:pt>
                <c:pt idx="94">
                  <c:v>10511</c:v>
                </c:pt>
                <c:pt idx="95">
                  <c:v>10314</c:v>
                </c:pt>
                <c:pt idx="96">
                  <c:v>11435</c:v>
                </c:pt>
                <c:pt idx="97">
                  <c:v>11722</c:v>
                </c:pt>
                <c:pt idx="98">
                  <c:v>11863</c:v>
                </c:pt>
                <c:pt idx="99">
                  <c:v>11710</c:v>
                </c:pt>
                <c:pt idx="100">
                  <c:v>11572</c:v>
                </c:pt>
                <c:pt idx="101">
                  <c:v>11293</c:v>
                </c:pt>
                <c:pt idx="102">
                  <c:v>10655</c:v>
                </c:pt>
                <c:pt idx="103">
                  <c:v>10682</c:v>
                </c:pt>
                <c:pt idx="104">
                  <c:v>10463</c:v>
                </c:pt>
                <c:pt idx="105">
                  <c:v>10468</c:v>
                </c:pt>
                <c:pt idx="106">
                  <c:v>10058</c:v>
                </c:pt>
                <c:pt idx="107">
                  <c:v>10168</c:v>
                </c:pt>
                <c:pt idx="108">
                  <c:v>10386</c:v>
                </c:pt>
                <c:pt idx="109">
                  <c:v>11281</c:v>
                </c:pt>
                <c:pt idx="110">
                  <c:v>11134</c:v>
                </c:pt>
                <c:pt idx="111">
                  <c:v>10598</c:v>
                </c:pt>
                <c:pt idx="112">
                  <c:v>9733</c:v>
                </c:pt>
                <c:pt idx="113">
                  <c:v>10107</c:v>
                </c:pt>
                <c:pt idx="114">
                  <c:v>9340</c:v>
                </c:pt>
                <c:pt idx="115">
                  <c:v>9274</c:v>
                </c:pt>
                <c:pt idx="116">
                  <c:v>9154</c:v>
                </c:pt>
                <c:pt idx="117">
                  <c:v>9762</c:v>
                </c:pt>
                <c:pt idx="118">
                  <c:v>9245</c:v>
                </c:pt>
                <c:pt idx="119">
                  <c:v>9562</c:v>
                </c:pt>
                <c:pt idx="120">
                  <c:v>10135</c:v>
                </c:pt>
                <c:pt idx="121">
                  <c:v>10283</c:v>
                </c:pt>
                <c:pt idx="122">
                  <c:v>10340</c:v>
                </c:pt>
                <c:pt idx="123">
                  <c:v>10018</c:v>
                </c:pt>
                <c:pt idx="124">
                  <c:v>10220</c:v>
                </c:pt>
                <c:pt idx="125">
                  <c:v>10182</c:v>
                </c:pt>
                <c:pt idx="126">
                  <c:v>10244</c:v>
                </c:pt>
                <c:pt idx="127">
                  <c:v>10273</c:v>
                </c:pt>
                <c:pt idx="128">
                  <c:v>10568</c:v>
                </c:pt>
                <c:pt idx="129">
                  <c:v>11264</c:v>
                </c:pt>
                <c:pt idx="130">
                  <c:v>11798</c:v>
                </c:pt>
                <c:pt idx="131">
                  <c:v>12715</c:v>
                </c:pt>
                <c:pt idx="132">
                  <c:v>13284</c:v>
                </c:pt>
                <c:pt idx="133">
                  <c:v>13549</c:v>
                </c:pt>
                <c:pt idx="134">
                  <c:v>13519</c:v>
                </c:pt>
                <c:pt idx="135">
                  <c:v>13633</c:v>
                </c:pt>
                <c:pt idx="136">
                  <c:v>13511</c:v>
                </c:pt>
                <c:pt idx="137">
                  <c:v>13750</c:v>
                </c:pt>
                <c:pt idx="138">
                  <c:v>13981</c:v>
                </c:pt>
                <c:pt idx="139">
                  <c:v>13972</c:v>
                </c:pt>
                <c:pt idx="140">
                  <c:v>14009</c:v>
                </c:pt>
                <c:pt idx="141">
                  <c:v>14178</c:v>
                </c:pt>
                <c:pt idx="142">
                  <c:v>14089</c:v>
                </c:pt>
                <c:pt idx="143">
                  <c:v>14086</c:v>
                </c:pt>
                <c:pt idx="144">
                  <c:v>13900</c:v>
                </c:pt>
                <c:pt idx="145">
                  <c:v>14263</c:v>
                </c:pt>
                <c:pt idx="146">
                  <c:v>14153</c:v>
                </c:pt>
                <c:pt idx="147">
                  <c:v>13750</c:v>
                </c:pt>
                <c:pt idx="148">
                  <c:v>13129</c:v>
                </c:pt>
                <c:pt idx="149">
                  <c:v>13002</c:v>
                </c:pt>
                <c:pt idx="150">
                  <c:v>12636</c:v>
                </c:pt>
                <c:pt idx="151">
                  <c:v>12143</c:v>
                </c:pt>
                <c:pt idx="152">
                  <c:v>12176.8</c:v>
                </c:pt>
                <c:pt idx="153">
                  <c:v>12740.4</c:v>
                </c:pt>
                <c:pt idx="154" formatCode="#,##0">
                  <c:v>13174</c:v>
                </c:pt>
                <c:pt idx="155" formatCode="#,##0">
                  <c:v>13473</c:v>
                </c:pt>
                <c:pt idx="156" formatCode="#,##0">
                  <c:v>13648</c:v>
                </c:pt>
                <c:pt idx="157" formatCode="#,##0">
                  <c:v>13811</c:v>
                </c:pt>
                <c:pt idx="158" formatCode="#,##0">
                  <c:v>13839</c:v>
                </c:pt>
                <c:pt idx="159" formatCode="#,##0">
                  <c:v>13719</c:v>
                </c:pt>
                <c:pt idx="160" formatCode="#,##0">
                  <c:v>13398</c:v>
                </c:pt>
                <c:pt idx="161" formatCode="#,##0">
                  <c:v>13009</c:v>
                </c:pt>
                <c:pt idx="162" formatCode="#,##0">
                  <c:v>12427</c:v>
                </c:pt>
                <c:pt idx="163" formatCode="#,##0">
                  <c:v>12315</c:v>
                </c:pt>
                <c:pt idx="164" formatCode="#,##0">
                  <c:v>12108</c:v>
                </c:pt>
                <c:pt idx="165" formatCode="#,##0">
                  <c:v>12114</c:v>
                </c:pt>
                <c:pt idx="166" formatCode="#,##0">
                  <c:v>12382</c:v>
                </c:pt>
                <c:pt idx="167" formatCode="#,##0">
                  <c:v>12764</c:v>
                </c:pt>
                <c:pt idx="168" formatCode="#,##0">
                  <c:v>12624</c:v>
                </c:pt>
                <c:pt idx="169" formatCode="#,##0">
                  <c:v>13057</c:v>
                </c:pt>
                <c:pt idx="170" formatCode="#,##0">
                  <c:v>13118</c:v>
                </c:pt>
                <c:pt idx="171" formatCode="#,##0">
                  <c:v>12760</c:v>
                </c:pt>
                <c:pt idx="172" formatCode="#,##0">
                  <c:v>12482</c:v>
                </c:pt>
                <c:pt idx="173" formatCode="#,##0">
                  <c:v>11995.82</c:v>
                </c:pt>
                <c:pt idx="174" formatCode="#,##0">
                  <c:v>11734.516</c:v>
                </c:pt>
                <c:pt idx="175" formatCode="#,##0">
                  <c:v>11750.5</c:v>
                </c:pt>
                <c:pt idx="176" formatCode="#,##0">
                  <c:v>11601.826999999999</c:v>
                </c:pt>
                <c:pt idx="177" formatCode="#,##0">
                  <c:v>12005.675999999999</c:v>
                </c:pt>
                <c:pt idx="178" formatCode="#,##0">
                  <c:v>12927.207</c:v>
                </c:pt>
                <c:pt idx="179" formatCode="#,##0">
                  <c:v>13173.549000000001</c:v>
                </c:pt>
                <c:pt idx="180" formatCode="#,##0">
                  <c:v>13405.646000000001</c:v>
                </c:pt>
                <c:pt idx="181" formatCode="#,##0">
                  <c:v>13781.57</c:v>
                </c:pt>
                <c:pt idx="182" formatCode="#,##0">
                  <c:v>13747.7</c:v>
                </c:pt>
                <c:pt idx="183" formatCode="#,##0">
                  <c:v>13543.877</c:v>
                </c:pt>
                <c:pt idx="184" formatCode="#,##0">
                  <c:v>13354.035</c:v>
                </c:pt>
                <c:pt idx="185" formatCode="#,##0">
                  <c:v>13148.423000000001</c:v>
                </c:pt>
                <c:pt idx="186" formatCode="#,##0">
                  <c:v>13037.41</c:v>
                </c:pt>
                <c:pt idx="187" formatCode="#,##0">
                  <c:v>13135.734</c:v>
                </c:pt>
                <c:pt idx="188" formatCode="#,##0">
                  <c:v>12996.831</c:v>
                </c:pt>
                <c:pt idx="189" formatCode="#,##0">
                  <c:v>13019.942999999999</c:v>
                </c:pt>
                <c:pt idx="190" formatCode="#,##0">
                  <c:v>13403.124</c:v>
                </c:pt>
                <c:pt idx="191" formatCode="#,##0">
                  <c:v>13657.698</c:v>
                </c:pt>
                <c:pt idx="192" formatCode="#,##0">
                  <c:v>13425.647000000001</c:v>
                </c:pt>
                <c:pt idx="193" formatCode="#,##0">
                  <c:v>14022.098</c:v>
                </c:pt>
                <c:pt idx="194" formatCode="#,##0">
                  <c:v>14128.799000000001</c:v>
                </c:pt>
                <c:pt idx="195" formatCode="#,##0">
                  <c:v>14140.422</c:v>
                </c:pt>
                <c:pt idx="196" formatCode="#,##0">
                  <c:v>14253.748</c:v>
                </c:pt>
                <c:pt idx="197" formatCode="#,##0">
                  <c:v>14283.691000000001</c:v>
                </c:pt>
                <c:pt idx="198" formatCode="#,##0">
                  <c:v>14383.623</c:v>
                </c:pt>
                <c:pt idx="199" formatCode="#,##0">
                  <c:v>14342.724</c:v>
                </c:pt>
                <c:pt idx="200" formatCode="#,##0">
                  <c:v>14243.203</c:v>
                </c:pt>
                <c:pt idx="201" formatCode="#,##0">
                  <c:v>14341.811</c:v>
                </c:pt>
                <c:pt idx="202" formatCode="#,##0">
                  <c:v>14728.146000000001</c:v>
                </c:pt>
                <c:pt idx="203" formatCode="#,##0">
                  <c:v>14864.504000000001</c:v>
                </c:pt>
                <c:pt idx="204" formatCode="#,##0">
                  <c:v>15014.786</c:v>
                </c:pt>
                <c:pt idx="205" formatCode="#,##0">
                  <c:v>14898.065000000001</c:v>
                </c:pt>
                <c:pt idx="206" formatCode="#,##0">
                  <c:v>14707.42</c:v>
                </c:pt>
                <c:pt idx="207" formatCode="#,##0">
                  <c:v>14410.075999999999</c:v>
                </c:pt>
                <c:pt idx="208" formatCode="#,##0">
                  <c:v>13951.098</c:v>
                </c:pt>
                <c:pt idx="209" formatCode="#,##0">
                  <c:v>13983.641</c:v>
                </c:pt>
                <c:pt idx="210" formatCode="#,##0">
                  <c:v>13988.388000000001</c:v>
                </c:pt>
                <c:pt idx="211" formatCode="#,##0">
                  <c:v>13926.734</c:v>
                </c:pt>
                <c:pt idx="212" formatCode="#,##0">
                  <c:v>14143.072</c:v>
                </c:pt>
                <c:pt idx="213" formatCode="#,##0">
                  <c:v>14698.888000000001</c:v>
                </c:pt>
                <c:pt idx="214" formatCode="#,##0">
                  <c:v>14691.092000000001</c:v>
                </c:pt>
                <c:pt idx="215" formatCode="#,##0">
                  <c:v>14904.483</c:v>
                </c:pt>
                <c:pt idx="216" formatCode="#,##0">
                  <c:v>15530.513999999999</c:v>
                </c:pt>
                <c:pt idx="217" formatCode="#,##0">
                  <c:v>15747.423000000001</c:v>
                </c:pt>
                <c:pt idx="218" formatCode="#,##0">
                  <c:v>15889.833000000001</c:v>
                </c:pt>
                <c:pt idx="219" formatCode="#,##0">
                  <c:v>16177.813</c:v>
                </c:pt>
                <c:pt idx="220" formatCode="#,##0">
                  <c:v>15980.700999999999</c:v>
                </c:pt>
                <c:pt idx="221" formatCode="#,##0">
                  <c:v>15711.431</c:v>
                </c:pt>
                <c:pt idx="222" formatCode="#,##0">
                  <c:v>15572.808999999999</c:v>
                </c:pt>
                <c:pt idx="223" formatCode="#,##0">
                  <c:v>15605.550999999999</c:v>
                </c:pt>
                <c:pt idx="224" formatCode="#,##0">
                  <c:v>16001.755999999999</c:v>
                </c:pt>
                <c:pt idx="225" formatCode="#,##0">
                  <c:v>16317.445</c:v>
                </c:pt>
                <c:pt idx="226" formatCode="#,##0">
                  <c:v>16585.705000000002</c:v>
                </c:pt>
                <c:pt idx="227" formatCode="#,##0">
                  <c:v>16653.519</c:v>
                </c:pt>
                <c:pt idx="228" formatCode="#,##0">
                  <c:v>16646.287</c:v>
                </c:pt>
                <c:pt idx="229" formatCode="#,##0">
                  <c:v>16366.736999999999</c:v>
                </c:pt>
                <c:pt idx="230" formatCode="#,##0">
                  <c:v>15936.425999999999</c:v>
                </c:pt>
                <c:pt idx="231" formatCode="#,##0">
                  <c:v>16537.263999999999</c:v>
                </c:pt>
                <c:pt idx="232" formatCode="#,##0">
                  <c:v>16280.432000000001</c:v>
                </c:pt>
                <c:pt idx="233" formatCode="#,##0">
                  <c:v>16073.856</c:v>
                </c:pt>
                <c:pt idx="234" formatCode="#,##0">
                  <c:v>16744.724999999999</c:v>
                </c:pt>
                <c:pt idx="235" formatCode="#,##0">
                  <c:v>16269.866</c:v>
                </c:pt>
                <c:pt idx="236" formatCode="#,##0">
                  <c:v>16560.644</c:v>
                </c:pt>
                <c:pt idx="237" formatCode="#,##0">
                  <c:v>16397.181</c:v>
                </c:pt>
                <c:pt idx="238" formatCode="#,##0">
                  <c:v>16730.37</c:v>
                </c:pt>
                <c:pt idx="239" formatCode="#,##0">
                  <c:v>16382.064</c:v>
                </c:pt>
                <c:pt idx="240" formatCode="#,##0">
                  <c:v>16815.683000000001</c:v>
                </c:pt>
                <c:pt idx="241" formatCode="#,##0">
                  <c:v>16897.167000000001</c:v>
                </c:pt>
                <c:pt idx="242" formatCode="#,##0">
                  <c:v>16609.89</c:v>
                </c:pt>
                <c:pt idx="243" formatCode="#,##0">
                  <c:v>15918.217000000001</c:v>
                </c:pt>
                <c:pt idx="244" formatCode="#,##0">
                  <c:v>15761.593000000001</c:v>
                </c:pt>
                <c:pt idx="245" formatCode="#,##0">
                  <c:v>15255.352000000001</c:v>
                </c:pt>
                <c:pt idx="246" formatCode="#,##0">
                  <c:v>14718.535</c:v>
                </c:pt>
                <c:pt idx="247" formatCode="#,##0">
                  <c:v>14679.323</c:v>
                </c:pt>
                <c:pt idx="248" formatCode="#,##0">
                  <c:v>14607.56</c:v>
                </c:pt>
                <c:pt idx="249" formatCode="#,##0">
                  <c:v>14747.09</c:v>
                </c:pt>
                <c:pt idx="250" formatCode="#,##0">
                  <c:v>15483.721</c:v>
                </c:pt>
                <c:pt idx="251" formatCode="#,##0">
                  <c:v>15656.553</c:v>
                </c:pt>
                <c:pt idx="252" formatCode="#,##0">
                  <c:v>16177.911</c:v>
                </c:pt>
                <c:pt idx="253" formatCode="#,##0">
                  <c:v>16611.946</c:v>
                </c:pt>
                <c:pt idx="254" formatCode="#,##0">
                  <c:v>16824.974999999999</c:v>
                </c:pt>
                <c:pt idx="255" formatCode="#,##0">
                  <c:v>17278.543000000001</c:v>
                </c:pt>
                <c:pt idx="256" formatCode="#,##0">
                  <c:v>17226.843000000001</c:v>
                </c:pt>
                <c:pt idx="257" formatCode="#,##0">
                  <c:v>17451.003000000001</c:v>
                </c:pt>
                <c:pt idx="258" formatCode="#,##0">
                  <c:v>17660.314000000002</c:v>
                </c:pt>
                <c:pt idx="259" formatCode="#,##0">
                  <c:v>17775.117999999999</c:v>
                </c:pt>
                <c:pt idx="260" formatCode="#,##0">
                  <c:v>17615.981</c:v>
                </c:pt>
                <c:pt idx="261" formatCode="#,##0">
                  <c:v>17961.755000000001</c:v>
                </c:pt>
                <c:pt idx="262" formatCode="#,##0">
                  <c:v>18549.398000000001</c:v>
                </c:pt>
                <c:pt idx="263" formatCode="#,##0">
                  <c:v>18792.607</c:v>
                </c:pt>
                <c:pt idx="264" formatCode="#,##0">
                  <c:v>18730.145</c:v>
                </c:pt>
                <c:pt idx="265" formatCode="#,##0">
                  <c:v>18763.698</c:v>
                </c:pt>
                <c:pt idx="266" formatCode="#,##0">
                  <c:v>18542.588</c:v>
                </c:pt>
                <c:pt idx="267" formatCode="#,##0">
                  <c:v>17845.147000000001</c:v>
                </c:pt>
                <c:pt idx="268" formatCode="#,##0">
                  <c:v>16973.315999999999</c:v>
                </c:pt>
                <c:pt idx="269" formatCode="#,##0">
                  <c:v>16842.952000000001</c:v>
                </c:pt>
                <c:pt idx="270" formatCode="#,##0">
                  <c:v>15910.242</c:v>
                </c:pt>
                <c:pt idx="271" formatCode="#,##0">
                  <c:v>15687.728000000001</c:v>
                </c:pt>
                <c:pt idx="272" formatCode="#,##0">
                  <c:v>15233.163</c:v>
                </c:pt>
                <c:pt idx="273" formatCode="#,##0">
                  <c:v>15144.04</c:v>
                </c:pt>
                <c:pt idx="274" formatCode="#,##0">
                  <c:v>15738.044</c:v>
                </c:pt>
                <c:pt idx="275" formatCode="#,##0">
                  <c:v>16082.406000000001</c:v>
                </c:pt>
                <c:pt idx="276" formatCode="#,##0">
                  <c:v>16184.263000000001</c:v>
                </c:pt>
                <c:pt idx="277" formatCode="#,##0">
                  <c:v>16210.849</c:v>
                </c:pt>
                <c:pt idx="278" formatCode="#,##0">
                  <c:v>16374.9</c:v>
                </c:pt>
                <c:pt idx="279" formatCode="#,##0">
                  <c:v>16427.623</c:v>
                </c:pt>
                <c:pt idx="280" formatCode="#,##0">
                  <c:v>16243.323</c:v>
                </c:pt>
                <c:pt idx="281" formatCode="#,##0">
                  <c:v>16265.661</c:v>
                </c:pt>
                <c:pt idx="282" formatCode="#,##0">
                  <c:v>16490.740000000002</c:v>
                </c:pt>
                <c:pt idx="283" formatCode="#,##0">
                  <c:v>16341.093000000001</c:v>
                </c:pt>
                <c:pt idx="284" formatCode="#,##0">
                  <c:v>16340.182000000001</c:v>
                </c:pt>
                <c:pt idx="285" formatCode="#,##0">
                  <c:v>16293.721</c:v>
                </c:pt>
                <c:pt idx="286" formatCode="#,##0">
                  <c:v>16174.439</c:v>
                </c:pt>
                <c:pt idx="287" formatCode="#,##0">
                  <c:v>16604.618999999999</c:v>
                </c:pt>
                <c:pt idx="288" formatCode="#,##0">
                  <c:v>17174.099999999999</c:v>
                </c:pt>
                <c:pt idx="289" formatCode="#,##0">
                  <c:v>17073.634999999998</c:v>
                </c:pt>
                <c:pt idx="290" formatCode="#,##0">
                  <c:v>16688.384999999998</c:v>
                </c:pt>
                <c:pt idx="291" formatCode="#,##0">
                  <c:v>17045.281999999999</c:v>
                </c:pt>
                <c:pt idx="292" formatCode="#,##0">
                  <c:v>16609.275000000001</c:v>
                </c:pt>
                <c:pt idx="293" formatCode="#,##0">
                  <c:v>16872.654999999999</c:v>
                </c:pt>
                <c:pt idx="294" formatCode="#,##0">
                  <c:v>17075.689999999999</c:v>
                </c:pt>
                <c:pt idx="295" formatCode="#,##0">
                  <c:v>16885.133999999998</c:v>
                </c:pt>
                <c:pt idx="296" formatCode="#,##0">
                  <c:v>17888.282999999999</c:v>
                </c:pt>
                <c:pt idx="297" formatCode="#,##0">
                  <c:v>18026.638999999999</c:v>
                </c:pt>
                <c:pt idx="298" formatCode="#,##0">
                  <c:v>18505.134999999998</c:v>
                </c:pt>
                <c:pt idx="299" formatCode="#,##0">
                  <c:v>19022.405999999999</c:v>
                </c:pt>
                <c:pt idx="300" formatCode="#,##0">
                  <c:v>19357</c:v>
                </c:pt>
                <c:pt idx="301" formatCode="#,##0">
                  <c:v>20042.925999999999</c:v>
                </c:pt>
                <c:pt idx="302" formatCode="#,##0">
                  <c:v>19706</c:v>
                </c:pt>
                <c:pt idx="303" formatCode="#,##0">
                  <c:v>19269.488000000001</c:v>
                </c:pt>
                <c:pt idx="304" formatCode="#,##0">
                  <c:v>19071.685000000001</c:v>
                </c:pt>
                <c:pt idx="305" formatCode="#,##0">
                  <c:v>18074.13</c:v>
                </c:pt>
                <c:pt idx="306" formatCode="#,##0">
                  <c:v>17978.003000000001</c:v>
                </c:pt>
                <c:pt idx="307" formatCode="#,##0">
                  <c:v>17579.496999999999</c:v>
                </c:pt>
                <c:pt idx="308" formatCode="#,##0">
                  <c:v>17023.982</c:v>
                </c:pt>
                <c:pt idx="309" formatCode="#,##0">
                  <c:v>16809.111000000001</c:v>
                </c:pt>
                <c:pt idx="310" formatCode="#,##0">
                  <c:v>16633.923999999999</c:v>
                </c:pt>
                <c:pt idx="311" formatCode="#,##0">
                  <c:v>16326.449000000001</c:v>
                </c:pt>
                <c:pt idx="312" formatCode="#,##0">
                  <c:v>18266.751</c:v>
                </c:pt>
                <c:pt idx="313" formatCode="#,##0">
                  <c:v>17987.458999999999</c:v>
                </c:pt>
                <c:pt idx="314" formatCode="#,##0">
                  <c:v>17930.526999999998</c:v>
                </c:pt>
                <c:pt idx="315" formatCode="#,##0">
                  <c:v>17104.504000000001</c:v>
                </c:pt>
                <c:pt idx="316" formatCode="#,##0">
                  <c:v>16525.455999999998</c:v>
                </c:pt>
                <c:pt idx="317" formatCode="#,##0">
                  <c:v>16757.127</c:v>
                </c:pt>
                <c:pt idx="318" formatCode="#,##0">
                  <c:v>15768.938</c:v>
                </c:pt>
                <c:pt idx="319" formatCode="#,##0">
                  <c:v>15268.79</c:v>
                </c:pt>
                <c:pt idx="320" formatCode="#,##0">
                  <c:v>15311.16</c:v>
                </c:pt>
                <c:pt idx="321" formatCode="#,##0">
                  <c:v>15501.446</c:v>
                </c:pt>
                <c:pt idx="322" formatCode="#,##0">
                  <c:v>15605.255999999999</c:v>
                </c:pt>
                <c:pt idx="323" formatCode="#,##0">
                  <c:v>15566.561</c:v>
                </c:pt>
                <c:pt idx="324" formatCode="#,##0">
                  <c:v>15955.088</c:v>
                </c:pt>
                <c:pt idx="325" formatCode="#,##0">
                  <c:v>16122.019</c:v>
                </c:pt>
                <c:pt idx="326" formatCode="#,##0">
                  <c:v>16127.206</c:v>
                </c:pt>
                <c:pt idx="327" formatCode="#,##0">
                  <c:v>16103.263000000001</c:v>
                </c:pt>
                <c:pt idx="328" formatCode="#,##0">
                  <c:v>16006.197</c:v>
                </c:pt>
                <c:pt idx="329" formatCode="#,##0">
                  <c:v>16080.579</c:v>
                </c:pt>
                <c:pt idx="330" formatCode="#,##0">
                  <c:v>16009.231</c:v>
                </c:pt>
                <c:pt idx="331" formatCode="#,##0">
                  <c:v>15997.491</c:v>
                </c:pt>
                <c:pt idx="332" formatCode="#,##0">
                  <c:v>16405.522000000001</c:v>
                </c:pt>
                <c:pt idx="333" formatCode="#,##0">
                  <c:v>17031.494999999999</c:v>
                </c:pt>
                <c:pt idx="334" formatCode="#,##0">
                  <c:v>17764.935000000001</c:v>
                </c:pt>
                <c:pt idx="335" formatCode="#,##0">
                  <c:v>18197.751</c:v>
                </c:pt>
                <c:pt idx="336" formatCode="#,##0">
                  <c:v>18769.005000000001</c:v>
                </c:pt>
                <c:pt idx="337" formatCode="#,##0">
                  <c:v>19314.421999999999</c:v>
                </c:pt>
                <c:pt idx="338" formatCode="#,##0">
                  <c:v>19241.468000000001</c:v>
                </c:pt>
                <c:pt idx="339" formatCode="#,##0">
                  <c:v>19566.800999999999</c:v>
                </c:pt>
                <c:pt idx="340" formatCode="#,##0">
                  <c:v>19381.313999999998</c:v>
                </c:pt>
                <c:pt idx="341" formatCode="#,##0">
                  <c:v>19238.345000000001</c:v>
                </c:pt>
                <c:pt idx="342" formatCode="#,##0">
                  <c:v>19277.446</c:v>
                </c:pt>
                <c:pt idx="343" formatCode="#,##0">
                  <c:v>19285.84</c:v>
                </c:pt>
                <c:pt idx="344" formatCode="#,##0">
                  <c:v>19634.828000000001</c:v>
                </c:pt>
                <c:pt idx="345" formatCode="#,##0">
                  <c:v>20275.004000000001</c:v>
                </c:pt>
                <c:pt idx="346" formatCode="#,##0">
                  <c:v>21330.170999999998</c:v>
                </c:pt>
                <c:pt idx="347" formatCode="#,##0">
                  <c:v>20408.745999999999</c:v>
                </c:pt>
                <c:pt idx="348" formatCode="#,##0">
                  <c:v>21975.647000000001</c:v>
                </c:pt>
                <c:pt idx="349" formatCode="#,##0">
                  <c:v>23140.706999999999</c:v>
                </c:pt>
                <c:pt idx="350" formatCode="#,##0">
                  <c:v>22108.423999999999</c:v>
                </c:pt>
                <c:pt idx="351" formatCode="#,##0">
                  <c:v>22184.458999999999</c:v>
                </c:pt>
                <c:pt idx="352" formatCode="#,##0">
                  <c:v>21338.005000000001</c:v>
                </c:pt>
                <c:pt idx="353" formatCode="#,##0">
                  <c:v>20859.894</c:v>
                </c:pt>
                <c:pt idx="354" formatCode="#,##0">
                  <c:v>20119.442999999999</c:v>
                </c:pt>
                <c:pt idx="355" formatCode="#,##0">
                  <c:v>19524.131000000001</c:v>
                </c:pt>
                <c:pt idx="356" formatCode="#,##0">
                  <c:v>19310.031999999999</c:v>
                </c:pt>
                <c:pt idx="357" formatCode="#,##0">
                  <c:v>18844.150000000001</c:v>
                </c:pt>
                <c:pt idx="358" formatCode="#,##0">
                  <c:v>18588.210999999999</c:v>
                </c:pt>
                <c:pt idx="359" formatCode="#,##0">
                  <c:v>18365.027999999998</c:v>
                </c:pt>
                <c:pt idx="360" formatCode="#,##0">
                  <c:v>18030.22</c:v>
                </c:pt>
                <c:pt idx="361" formatCode="#,##0">
                  <c:v>17692.007000000001</c:v>
                </c:pt>
                <c:pt idx="362" formatCode="#,##0">
                  <c:v>17080.999</c:v>
                </c:pt>
                <c:pt idx="363" formatCode="#,##0">
                  <c:v>16913.669999999998</c:v>
                </c:pt>
                <c:pt idx="364" formatCode="#,##0">
                  <c:v>16378.984</c:v>
                </c:pt>
                <c:pt idx="365" formatCode="#,##0">
                  <c:v>16242.26</c:v>
                </c:pt>
                <c:pt idx="366" formatCode="#,##0">
                  <c:v>14856.618</c:v>
                </c:pt>
                <c:pt idx="367" formatCode="#,##0">
                  <c:v>14836.403</c:v>
                </c:pt>
                <c:pt idx="368" formatCode="#,##0">
                  <c:v>14587.406999999999</c:v>
                </c:pt>
                <c:pt idx="369" formatCode="#,##0">
                  <c:v>14529.879000000001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42-2A4E-BF5D-396C62C353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9300352"/>
        <c:axId val="99331456"/>
      </c:lineChart>
      <c:dateAx>
        <c:axId val="33930035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9331456"/>
        <c:crosses val="autoZero"/>
        <c:auto val="1"/>
        <c:lblOffset val="100"/>
        <c:baseTimeUnit val="months"/>
        <c:majorUnit val="2"/>
        <c:majorTimeUnit val="years"/>
        <c:minorUnit val="1"/>
        <c:minorTimeUnit val="years"/>
      </c:dateAx>
      <c:valAx>
        <c:axId val="99331456"/>
        <c:scaling>
          <c:orientation val="minMax"/>
          <c:max val="24000"/>
          <c:min val="7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9300352"/>
        <c:crosses val="autoZero"/>
        <c:crossBetween val="between"/>
        <c:majorUnit val="10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 orientation="portrait" horizontalDpi="36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Inventory to Sales Ratio</a:t>
            </a:r>
          </a:p>
        </c:rich>
      </c:tx>
      <c:layout>
        <c:manualLayout>
          <c:xMode val="edge"/>
          <c:yMode val="edge"/>
          <c:x val="0.34831038611641102"/>
          <c:y val="6.13779763166946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2818349182097596E-2"/>
          <c:y val="0.121710428570855"/>
          <c:w val="0.91171495975098504"/>
          <c:h val="0.72039415829776299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90"/>
              </a:solidFill>
              <a:prstDash val="solid"/>
            </a:ln>
          </c:spPr>
          <c:marker>
            <c:symbol val="none"/>
          </c:marker>
          <c:cat>
            <c:numRef>
              <c:f>data!$B$18:$B$387</c:f>
              <c:numCache>
                <c:formatCode>mmm\-yy</c:formatCode>
                <c:ptCount val="370"/>
                <c:pt idx="0">
                  <c:v>30651</c:v>
                </c:pt>
                <c:pt idx="1">
                  <c:v>30682</c:v>
                </c:pt>
                <c:pt idx="2">
                  <c:v>30713</c:v>
                </c:pt>
                <c:pt idx="3">
                  <c:v>30742</c:v>
                </c:pt>
                <c:pt idx="4">
                  <c:v>30773</c:v>
                </c:pt>
                <c:pt idx="5">
                  <c:v>30803</c:v>
                </c:pt>
                <c:pt idx="6">
                  <c:v>30834</c:v>
                </c:pt>
                <c:pt idx="7">
                  <c:v>30864</c:v>
                </c:pt>
                <c:pt idx="8">
                  <c:v>30895</c:v>
                </c:pt>
                <c:pt idx="9">
                  <c:v>30926</c:v>
                </c:pt>
                <c:pt idx="10">
                  <c:v>30956</c:v>
                </c:pt>
                <c:pt idx="11">
                  <c:v>30987</c:v>
                </c:pt>
                <c:pt idx="12">
                  <c:v>31017</c:v>
                </c:pt>
                <c:pt idx="13">
                  <c:v>31048</c:v>
                </c:pt>
                <c:pt idx="14">
                  <c:v>31079</c:v>
                </c:pt>
                <c:pt idx="15">
                  <c:v>31107</c:v>
                </c:pt>
                <c:pt idx="16">
                  <c:v>31138</c:v>
                </c:pt>
                <c:pt idx="17">
                  <c:v>31168</c:v>
                </c:pt>
                <c:pt idx="18">
                  <c:v>31199</c:v>
                </c:pt>
                <c:pt idx="19">
                  <c:v>31229</c:v>
                </c:pt>
                <c:pt idx="20">
                  <c:v>31260</c:v>
                </c:pt>
                <c:pt idx="21">
                  <c:v>31291</c:v>
                </c:pt>
                <c:pt idx="22">
                  <c:v>31321</c:v>
                </c:pt>
                <c:pt idx="23">
                  <c:v>31352</c:v>
                </c:pt>
                <c:pt idx="24">
                  <c:v>31382</c:v>
                </c:pt>
                <c:pt idx="25">
                  <c:v>31413</c:v>
                </c:pt>
                <c:pt idx="26">
                  <c:v>31444</c:v>
                </c:pt>
                <c:pt idx="27">
                  <c:v>31472</c:v>
                </c:pt>
                <c:pt idx="28">
                  <c:v>31503</c:v>
                </c:pt>
                <c:pt idx="29">
                  <c:v>31533</c:v>
                </c:pt>
                <c:pt idx="30">
                  <c:v>31564</c:v>
                </c:pt>
                <c:pt idx="31">
                  <c:v>31594</c:v>
                </c:pt>
                <c:pt idx="32">
                  <c:v>31625</c:v>
                </c:pt>
                <c:pt idx="33">
                  <c:v>31656</c:v>
                </c:pt>
                <c:pt idx="34">
                  <c:v>31686</c:v>
                </c:pt>
                <c:pt idx="35">
                  <c:v>31717</c:v>
                </c:pt>
                <c:pt idx="36">
                  <c:v>31747</c:v>
                </c:pt>
                <c:pt idx="37">
                  <c:v>31778</c:v>
                </c:pt>
                <c:pt idx="38">
                  <c:v>31809</c:v>
                </c:pt>
                <c:pt idx="39">
                  <c:v>31837</c:v>
                </c:pt>
                <c:pt idx="40">
                  <c:v>31868</c:v>
                </c:pt>
                <c:pt idx="41">
                  <c:v>31898</c:v>
                </c:pt>
                <c:pt idx="42">
                  <c:v>31929</c:v>
                </c:pt>
                <c:pt idx="43">
                  <c:v>31959</c:v>
                </c:pt>
                <c:pt idx="44">
                  <c:v>31990</c:v>
                </c:pt>
                <c:pt idx="45">
                  <c:v>32021</c:v>
                </c:pt>
                <c:pt idx="46">
                  <c:v>32051</c:v>
                </c:pt>
                <c:pt idx="47">
                  <c:v>32082</c:v>
                </c:pt>
                <c:pt idx="48">
                  <c:v>32112</c:v>
                </c:pt>
                <c:pt idx="49">
                  <c:v>32143</c:v>
                </c:pt>
                <c:pt idx="50">
                  <c:v>32174</c:v>
                </c:pt>
                <c:pt idx="51">
                  <c:v>32203</c:v>
                </c:pt>
                <c:pt idx="52">
                  <c:v>32234</c:v>
                </c:pt>
                <c:pt idx="53">
                  <c:v>32264</c:v>
                </c:pt>
                <c:pt idx="54">
                  <c:v>32295</c:v>
                </c:pt>
                <c:pt idx="55">
                  <c:v>32325</c:v>
                </c:pt>
                <c:pt idx="56">
                  <c:v>32356</c:v>
                </c:pt>
                <c:pt idx="57">
                  <c:v>32387</c:v>
                </c:pt>
                <c:pt idx="58">
                  <c:v>32417</c:v>
                </c:pt>
                <c:pt idx="59">
                  <c:v>32448</c:v>
                </c:pt>
                <c:pt idx="60">
                  <c:v>32478</c:v>
                </c:pt>
                <c:pt idx="61">
                  <c:v>32509</c:v>
                </c:pt>
                <c:pt idx="62">
                  <c:v>32540</c:v>
                </c:pt>
                <c:pt idx="63">
                  <c:v>32568</c:v>
                </c:pt>
                <c:pt idx="64">
                  <c:v>32599</c:v>
                </c:pt>
                <c:pt idx="65">
                  <c:v>32629</c:v>
                </c:pt>
                <c:pt idx="66">
                  <c:v>32660</c:v>
                </c:pt>
                <c:pt idx="67">
                  <c:v>32690</c:v>
                </c:pt>
                <c:pt idx="68">
                  <c:v>32721</c:v>
                </c:pt>
                <c:pt idx="69">
                  <c:v>32752</c:v>
                </c:pt>
                <c:pt idx="70">
                  <c:v>32782</c:v>
                </c:pt>
                <c:pt idx="71">
                  <c:v>32813</c:v>
                </c:pt>
                <c:pt idx="72">
                  <c:v>32843</c:v>
                </c:pt>
                <c:pt idx="73">
                  <c:v>32874</c:v>
                </c:pt>
                <c:pt idx="74">
                  <c:v>32905</c:v>
                </c:pt>
                <c:pt idx="75">
                  <c:v>32933</c:v>
                </c:pt>
                <c:pt idx="76">
                  <c:v>32964</c:v>
                </c:pt>
                <c:pt idx="77">
                  <c:v>32994</c:v>
                </c:pt>
                <c:pt idx="78">
                  <c:v>33025</c:v>
                </c:pt>
                <c:pt idx="79">
                  <c:v>33055</c:v>
                </c:pt>
                <c:pt idx="80">
                  <c:v>33086</c:v>
                </c:pt>
                <c:pt idx="81">
                  <c:v>33117</c:v>
                </c:pt>
                <c:pt idx="82">
                  <c:v>33147</c:v>
                </c:pt>
                <c:pt idx="83">
                  <c:v>33178</c:v>
                </c:pt>
                <c:pt idx="84">
                  <c:v>33208</c:v>
                </c:pt>
                <c:pt idx="85">
                  <c:v>33239</c:v>
                </c:pt>
                <c:pt idx="86">
                  <c:v>33270</c:v>
                </c:pt>
                <c:pt idx="87">
                  <c:v>33298</c:v>
                </c:pt>
                <c:pt idx="88">
                  <c:v>33329</c:v>
                </c:pt>
                <c:pt idx="89">
                  <c:v>33359</c:v>
                </c:pt>
                <c:pt idx="90">
                  <c:v>33390</c:v>
                </c:pt>
                <c:pt idx="91">
                  <c:v>33420</c:v>
                </c:pt>
                <c:pt idx="92">
                  <c:v>33451</c:v>
                </c:pt>
                <c:pt idx="93">
                  <c:v>33482</c:v>
                </c:pt>
                <c:pt idx="94">
                  <c:v>33512</c:v>
                </c:pt>
                <c:pt idx="95">
                  <c:v>33543</c:v>
                </c:pt>
                <c:pt idx="96">
                  <c:v>33573</c:v>
                </c:pt>
                <c:pt idx="97">
                  <c:v>33604</c:v>
                </c:pt>
                <c:pt idx="98">
                  <c:v>33635</c:v>
                </c:pt>
                <c:pt idx="99">
                  <c:v>33664</c:v>
                </c:pt>
                <c:pt idx="100">
                  <c:v>33695</c:v>
                </c:pt>
                <c:pt idx="101">
                  <c:v>33725</c:v>
                </c:pt>
                <c:pt idx="102">
                  <c:v>33756</c:v>
                </c:pt>
                <c:pt idx="103">
                  <c:v>33786</c:v>
                </c:pt>
                <c:pt idx="104">
                  <c:v>33817</c:v>
                </c:pt>
                <c:pt idx="105">
                  <c:v>33848</c:v>
                </c:pt>
                <c:pt idx="106">
                  <c:v>33878</c:v>
                </c:pt>
                <c:pt idx="107">
                  <c:v>33909</c:v>
                </c:pt>
                <c:pt idx="108">
                  <c:v>33939</c:v>
                </c:pt>
                <c:pt idx="109">
                  <c:v>33970</c:v>
                </c:pt>
                <c:pt idx="110">
                  <c:v>34001</c:v>
                </c:pt>
                <c:pt idx="111">
                  <c:v>34029</c:v>
                </c:pt>
                <c:pt idx="112">
                  <c:v>34060</c:v>
                </c:pt>
                <c:pt idx="113">
                  <c:v>34090</c:v>
                </c:pt>
                <c:pt idx="114">
                  <c:v>34121</c:v>
                </c:pt>
                <c:pt idx="115">
                  <c:v>34151</c:v>
                </c:pt>
                <c:pt idx="116">
                  <c:v>34182</c:v>
                </c:pt>
                <c:pt idx="117">
                  <c:v>34213</c:v>
                </c:pt>
                <c:pt idx="118">
                  <c:v>34243</c:v>
                </c:pt>
                <c:pt idx="119">
                  <c:v>34274</c:v>
                </c:pt>
                <c:pt idx="120">
                  <c:v>34304</c:v>
                </c:pt>
                <c:pt idx="121">
                  <c:v>34335</c:v>
                </c:pt>
                <c:pt idx="122">
                  <c:v>34366</c:v>
                </c:pt>
                <c:pt idx="123">
                  <c:v>34394</c:v>
                </c:pt>
                <c:pt idx="124">
                  <c:v>34425</c:v>
                </c:pt>
                <c:pt idx="125">
                  <c:v>34455</c:v>
                </c:pt>
                <c:pt idx="126">
                  <c:v>34486</c:v>
                </c:pt>
                <c:pt idx="127">
                  <c:v>34516</c:v>
                </c:pt>
                <c:pt idx="128">
                  <c:v>34547</c:v>
                </c:pt>
                <c:pt idx="129">
                  <c:v>34578</c:v>
                </c:pt>
                <c:pt idx="130">
                  <c:v>34608</c:v>
                </c:pt>
                <c:pt idx="131">
                  <c:v>34639</c:v>
                </c:pt>
                <c:pt idx="132">
                  <c:v>34669</c:v>
                </c:pt>
                <c:pt idx="133">
                  <c:v>34700</c:v>
                </c:pt>
                <c:pt idx="134">
                  <c:v>34731</c:v>
                </c:pt>
                <c:pt idx="135">
                  <c:v>34759</c:v>
                </c:pt>
                <c:pt idx="136">
                  <c:v>34790</c:v>
                </c:pt>
                <c:pt idx="137">
                  <c:v>34820</c:v>
                </c:pt>
                <c:pt idx="138">
                  <c:v>34851</c:v>
                </c:pt>
                <c:pt idx="139">
                  <c:v>34881</c:v>
                </c:pt>
                <c:pt idx="140">
                  <c:v>34912</c:v>
                </c:pt>
                <c:pt idx="141">
                  <c:v>34943</c:v>
                </c:pt>
                <c:pt idx="142">
                  <c:v>34973</c:v>
                </c:pt>
                <c:pt idx="143">
                  <c:v>35004</c:v>
                </c:pt>
                <c:pt idx="144">
                  <c:v>35034</c:v>
                </c:pt>
                <c:pt idx="145">
                  <c:v>35065</c:v>
                </c:pt>
                <c:pt idx="146">
                  <c:v>35096</c:v>
                </c:pt>
                <c:pt idx="147">
                  <c:v>35125</c:v>
                </c:pt>
                <c:pt idx="148">
                  <c:v>35156</c:v>
                </c:pt>
                <c:pt idx="149">
                  <c:v>35186</c:v>
                </c:pt>
                <c:pt idx="150">
                  <c:v>35217</c:v>
                </c:pt>
                <c:pt idx="151">
                  <c:v>35247</c:v>
                </c:pt>
                <c:pt idx="152">
                  <c:v>35278</c:v>
                </c:pt>
                <c:pt idx="153">
                  <c:v>35309</c:v>
                </c:pt>
                <c:pt idx="154">
                  <c:v>35339</c:v>
                </c:pt>
                <c:pt idx="155">
                  <c:v>35370</c:v>
                </c:pt>
                <c:pt idx="156">
                  <c:v>35400</c:v>
                </c:pt>
                <c:pt idx="157">
                  <c:v>35431</c:v>
                </c:pt>
                <c:pt idx="158">
                  <c:v>35462</c:v>
                </c:pt>
                <c:pt idx="159">
                  <c:v>35490</c:v>
                </c:pt>
                <c:pt idx="160">
                  <c:v>35521</c:v>
                </c:pt>
                <c:pt idx="161">
                  <c:v>35551</c:v>
                </c:pt>
                <c:pt idx="162">
                  <c:v>35582</c:v>
                </c:pt>
                <c:pt idx="163">
                  <c:v>35612</c:v>
                </c:pt>
                <c:pt idx="164">
                  <c:v>35643</c:v>
                </c:pt>
                <c:pt idx="165">
                  <c:v>35674</c:v>
                </c:pt>
                <c:pt idx="166">
                  <c:v>35704</c:v>
                </c:pt>
                <c:pt idx="167">
                  <c:v>35735</c:v>
                </c:pt>
                <c:pt idx="168">
                  <c:v>35765</c:v>
                </c:pt>
                <c:pt idx="169">
                  <c:v>35796</c:v>
                </c:pt>
                <c:pt idx="170">
                  <c:v>35827</c:v>
                </c:pt>
                <c:pt idx="171">
                  <c:v>35855</c:v>
                </c:pt>
                <c:pt idx="172">
                  <c:v>35886</c:v>
                </c:pt>
                <c:pt idx="173">
                  <c:v>35916</c:v>
                </c:pt>
                <c:pt idx="174">
                  <c:v>35947</c:v>
                </c:pt>
                <c:pt idx="175">
                  <c:v>35977</c:v>
                </c:pt>
                <c:pt idx="176">
                  <c:v>36008</c:v>
                </c:pt>
                <c:pt idx="177">
                  <c:v>36039</c:v>
                </c:pt>
                <c:pt idx="178">
                  <c:v>36069</c:v>
                </c:pt>
                <c:pt idx="179">
                  <c:v>36100</c:v>
                </c:pt>
                <c:pt idx="180">
                  <c:v>36130</c:v>
                </c:pt>
                <c:pt idx="181">
                  <c:v>36161</c:v>
                </c:pt>
                <c:pt idx="182">
                  <c:v>36192</c:v>
                </c:pt>
                <c:pt idx="183">
                  <c:v>36220</c:v>
                </c:pt>
                <c:pt idx="184">
                  <c:v>36251</c:v>
                </c:pt>
                <c:pt idx="185">
                  <c:v>36281</c:v>
                </c:pt>
                <c:pt idx="186">
                  <c:v>36312</c:v>
                </c:pt>
                <c:pt idx="187">
                  <c:v>36342</c:v>
                </c:pt>
                <c:pt idx="188">
                  <c:v>36373</c:v>
                </c:pt>
                <c:pt idx="189">
                  <c:v>36404</c:v>
                </c:pt>
                <c:pt idx="190">
                  <c:v>36434</c:v>
                </c:pt>
                <c:pt idx="191">
                  <c:v>36465</c:v>
                </c:pt>
                <c:pt idx="192">
                  <c:v>36495</c:v>
                </c:pt>
                <c:pt idx="193">
                  <c:v>36526</c:v>
                </c:pt>
                <c:pt idx="194">
                  <c:v>36557</c:v>
                </c:pt>
                <c:pt idx="195">
                  <c:v>36586</c:v>
                </c:pt>
                <c:pt idx="196">
                  <c:v>36617</c:v>
                </c:pt>
                <c:pt idx="197">
                  <c:v>36647</c:v>
                </c:pt>
                <c:pt idx="198">
                  <c:v>36678</c:v>
                </c:pt>
                <c:pt idx="199">
                  <c:v>36708</c:v>
                </c:pt>
                <c:pt idx="200">
                  <c:v>36739</c:v>
                </c:pt>
                <c:pt idx="201">
                  <c:v>36770</c:v>
                </c:pt>
                <c:pt idx="202">
                  <c:v>36800</c:v>
                </c:pt>
                <c:pt idx="203">
                  <c:v>36831</c:v>
                </c:pt>
                <c:pt idx="204">
                  <c:v>36861</c:v>
                </c:pt>
                <c:pt idx="205">
                  <c:v>36892</c:v>
                </c:pt>
                <c:pt idx="206">
                  <c:v>36923</c:v>
                </c:pt>
                <c:pt idx="207">
                  <c:v>36951</c:v>
                </c:pt>
                <c:pt idx="208">
                  <c:v>36982</c:v>
                </c:pt>
                <c:pt idx="209">
                  <c:v>37012</c:v>
                </c:pt>
                <c:pt idx="210">
                  <c:v>37043</c:v>
                </c:pt>
                <c:pt idx="211">
                  <c:v>37073</c:v>
                </c:pt>
                <c:pt idx="212">
                  <c:v>37104</c:v>
                </c:pt>
                <c:pt idx="213">
                  <c:v>37135</c:v>
                </c:pt>
                <c:pt idx="214">
                  <c:v>37165</c:v>
                </c:pt>
                <c:pt idx="215">
                  <c:v>37196</c:v>
                </c:pt>
                <c:pt idx="216">
                  <c:v>37226</c:v>
                </c:pt>
                <c:pt idx="217">
                  <c:v>37257</c:v>
                </c:pt>
                <c:pt idx="218">
                  <c:v>37288</c:v>
                </c:pt>
                <c:pt idx="219">
                  <c:v>37316</c:v>
                </c:pt>
                <c:pt idx="220">
                  <c:v>37347</c:v>
                </c:pt>
                <c:pt idx="221">
                  <c:v>37377</c:v>
                </c:pt>
                <c:pt idx="222">
                  <c:v>37408</c:v>
                </c:pt>
                <c:pt idx="223">
                  <c:v>37438</c:v>
                </c:pt>
                <c:pt idx="224">
                  <c:v>37469</c:v>
                </c:pt>
                <c:pt idx="225">
                  <c:v>37500</c:v>
                </c:pt>
                <c:pt idx="226">
                  <c:v>37530</c:v>
                </c:pt>
                <c:pt idx="227">
                  <c:v>37561</c:v>
                </c:pt>
                <c:pt idx="228">
                  <c:v>37591</c:v>
                </c:pt>
                <c:pt idx="229">
                  <c:v>37622</c:v>
                </c:pt>
                <c:pt idx="230">
                  <c:v>37653</c:v>
                </c:pt>
                <c:pt idx="231">
                  <c:v>37681</c:v>
                </c:pt>
                <c:pt idx="232">
                  <c:v>37712</c:v>
                </c:pt>
                <c:pt idx="233">
                  <c:v>37742</c:v>
                </c:pt>
                <c:pt idx="234">
                  <c:v>37773</c:v>
                </c:pt>
                <c:pt idx="235">
                  <c:v>37803</c:v>
                </c:pt>
                <c:pt idx="236">
                  <c:v>37834</c:v>
                </c:pt>
                <c:pt idx="237">
                  <c:v>37865</c:v>
                </c:pt>
                <c:pt idx="238">
                  <c:v>37895</c:v>
                </c:pt>
                <c:pt idx="239">
                  <c:v>37926</c:v>
                </c:pt>
                <c:pt idx="240">
                  <c:v>37956</c:v>
                </c:pt>
                <c:pt idx="241">
                  <c:v>37987</c:v>
                </c:pt>
                <c:pt idx="242">
                  <c:v>38018</c:v>
                </c:pt>
                <c:pt idx="243">
                  <c:v>38047</c:v>
                </c:pt>
                <c:pt idx="244">
                  <c:v>38078</c:v>
                </c:pt>
                <c:pt idx="245">
                  <c:v>38108</c:v>
                </c:pt>
                <c:pt idx="246">
                  <c:v>38139</c:v>
                </c:pt>
                <c:pt idx="247">
                  <c:v>38169</c:v>
                </c:pt>
                <c:pt idx="248">
                  <c:v>38200</c:v>
                </c:pt>
                <c:pt idx="249">
                  <c:v>38231</c:v>
                </c:pt>
                <c:pt idx="250">
                  <c:v>38261</c:v>
                </c:pt>
                <c:pt idx="251">
                  <c:v>38292</c:v>
                </c:pt>
                <c:pt idx="252">
                  <c:v>38322</c:v>
                </c:pt>
                <c:pt idx="253">
                  <c:v>38353</c:v>
                </c:pt>
                <c:pt idx="254">
                  <c:v>38384</c:v>
                </c:pt>
                <c:pt idx="255">
                  <c:v>38412</c:v>
                </c:pt>
                <c:pt idx="256">
                  <c:v>38443</c:v>
                </c:pt>
                <c:pt idx="257">
                  <c:v>38473</c:v>
                </c:pt>
                <c:pt idx="258">
                  <c:v>38504</c:v>
                </c:pt>
                <c:pt idx="259">
                  <c:v>38534</c:v>
                </c:pt>
                <c:pt idx="260">
                  <c:v>38565</c:v>
                </c:pt>
                <c:pt idx="261">
                  <c:v>38596</c:v>
                </c:pt>
                <c:pt idx="262">
                  <c:v>38626</c:v>
                </c:pt>
                <c:pt idx="263">
                  <c:v>38657</c:v>
                </c:pt>
                <c:pt idx="264">
                  <c:v>38687</c:v>
                </c:pt>
                <c:pt idx="265">
                  <c:v>38718</c:v>
                </c:pt>
                <c:pt idx="266">
                  <c:v>38749</c:v>
                </c:pt>
                <c:pt idx="267">
                  <c:v>38777</c:v>
                </c:pt>
                <c:pt idx="268">
                  <c:v>38808</c:v>
                </c:pt>
                <c:pt idx="269">
                  <c:v>38838</c:v>
                </c:pt>
                <c:pt idx="270">
                  <c:v>38869</c:v>
                </c:pt>
                <c:pt idx="271">
                  <c:v>38899</c:v>
                </c:pt>
                <c:pt idx="272">
                  <c:v>38930</c:v>
                </c:pt>
                <c:pt idx="273">
                  <c:v>38961</c:v>
                </c:pt>
                <c:pt idx="274">
                  <c:v>38991</c:v>
                </c:pt>
                <c:pt idx="275">
                  <c:v>39022</c:v>
                </c:pt>
                <c:pt idx="276">
                  <c:v>39052</c:v>
                </c:pt>
                <c:pt idx="277">
                  <c:v>39083</c:v>
                </c:pt>
                <c:pt idx="278">
                  <c:v>39114</c:v>
                </c:pt>
                <c:pt idx="279">
                  <c:v>39142</c:v>
                </c:pt>
                <c:pt idx="280">
                  <c:v>39173</c:v>
                </c:pt>
                <c:pt idx="281">
                  <c:v>39203</c:v>
                </c:pt>
                <c:pt idx="282">
                  <c:v>39234</c:v>
                </c:pt>
                <c:pt idx="283">
                  <c:v>39264</c:v>
                </c:pt>
                <c:pt idx="284">
                  <c:v>39295</c:v>
                </c:pt>
                <c:pt idx="285">
                  <c:v>39326</c:v>
                </c:pt>
                <c:pt idx="286">
                  <c:v>39356</c:v>
                </c:pt>
                <c:pt idx="287">
                  <c:v>39387</c:v>
                </c:pt>
                <c:pt idx="288">
                  <c:v>39417</c:v>
                </c:pt>
                <c:pt idx="289">
                  <c:v>39448</c:v>
                </c:pt>
                <c:pt idx="290">
                  <c:v>39479</c:v>
                </c:pt>
                <c:pt idx="291">
                  <c:v>39508</c:v>
                </c:pt>
                <c:pt idx="292">
                  <c:v>39539</c:v>
                </c:pt>
                <c:pt idx="293">
                  <c:v>39569</c:v>
                </c:pt>
                <c:pt idx="294">
                  <c:v>39600</c:v>
                </c:pt>
                <c:pt idx="295">
                  <c:v>39630</c:v>
                </c:pt>
                <c:pt idx="296">
                  <c:v>39661</c:v>
                </c:pt>
                <c:pt idx="297">
                  <c:v>39692</c:v>
                </c:pt>
                <c:pt idx="298">
                  <c:v>39722</c:v>
                </c:pt>
                <c:pt idx="299">
                  <c:v>39753</c:v>
                </c:pt>
                <c:pt idx="300">
                  <c:v>39783</c:v>
                </c:pt>
                <c:pt idx="301">
                  <c:v>39814</c:v>
                </c:pt>
                <c:pt idx="302">
                  <c:v>39845</c:v>
                </c:pt>
                <c:pt idx="303">
                  <c:v>39873</c:v>
                </c:pt>
                <c:pt idx="304">
                  <c:v>39904</c:v>
                </c:pt>
                <c:pt idx="305">
                  <c:v>39934</c:v>
                </c:pt>
                <c:pt idx="306">
                  <c:v>39965</c:v>
                </c:pt>
                <c:pt idx="307">
                  <c:v>39995</c:v>
                </c:pt>
                <c:pt idx="308">
                  <c:v>40026</c:v>
                </c:pt>
                <c:pt idx="309">
                  <c:v>40057</c:v>
                </c:pt>
                <c:pt idx="310">
                  <c:v>40087</c:v>
                </c:pt>
                <c:pt idx="311">
                  <c:v>40118</c:v>
                </c:pt>
                <c:pt idx="312">
                  <c:v>40148</c:v>
                </c:pt>
                <c:pt idx="313">
                  <c:v>40179</c:v>
                </c:pt>
                <c:pt idx="314">
                  <c:v>40210</c:v>
                </c:pt>
                <c:pt idx="315">
                  <c:v>40238</c:v>
                </c:pt>
                <c:pt idx="316">
                  <c:v>40269</c:v>
                </c:pt>
                <c:pt idx="317">
                  <c:v>40299</c:v>
                </c:pt>
                <c:pt idx="318">
                  <c:v>40330</c:v>
                </c:pt>
                <c:pt idx="319">
                  <c:v>40360</c:v>
                </c:pt>
                <c:pt idx="320">
                  <c:v>40391</c:v>
                </c:pt>
                <c:pt idx="321">
                  <c:v>40422</c:v>
                </c:pt>
                <c:pt idx="322">
                  <c:v>40452</c:v>
                </c:pt>
                <c:pt idx="323">
                  <c:v>40483</c:v>
                </c:pt>
                <c:pt idx="324">
                  <c:v>40513</c:v>
                </c:pt>
                <c:pt idx="325">
                  <c:v>40544</c:v>
                </c:pt>
                <c:pt idx="326">
                  <c:v>40575</c:v>
                </c:pt>
                <c:pt idx="327">
                  <c:v>40603</c:v>
                </c:pt>
                <c:pt idx="328">
                  <c:v>40634</c:v>
                </c:pt>
                <c:pt idx="329">
                  <c:v>40664</c:v>
                </c:pt>
                <c:pt idx="330">
                  <c:v>40695</c:v>
                </c:pt>
                <c:pt idx="331">
                  <c:v>40725</c:v>
                </c:pt>
                <c:pt idx="332">
                  <c:v>40756</c:v>
                </c:pt>
                <c:pt idx="333">
                  <c:v>40787</c:v>
                </c:pt>
                <c:pt idx="334">
                  <c:v>40817</c:v>
                </c:pt>
                <c:pt idx="335">
                  <c:v>40848</c:v>
                </c:pt>
                <c:pt idx="336">
                  <c:v>40878</c:v>
                </c:pt>
                <c:pt idx="337">
                  <c:v>40909</c:v>
                </c:pt>
                <c:pt idx="338">
                  <c:v>40940</c:v>
                </c:pt>
                <c:pt idx="339">
                  <c:v>40969</c:v>
                </c:pt>
                <c:pt idx="340">
                  <c:v>41000</c:v>
                </c:pt>
                <c:pt idx="341">
                  <c:v>41030</c:v>
                </c:pt>
                <c:pt idx="342">
                  <c:v>41061</c:v>
                </c:pt>
                <c:pt idx="343">
                  <c:v>41091</c:v>
                </c:pt>
                <c:pt idx="344">
                  <c:v>41122</c:v>
                </c:pt>
                <c:pt idx="345">
                  <c:v>41153</c:v>
                </c:pt>
                <c:pt idx="346">
                  <c:v>41183</c:v>
                </c:pt>
                <c:pt idx="347">
                  <c:v>41214</c:v>
                </c:pt>
                <c:pt idx="348">
                  <c:v>41244</c:v>
                </c:pt>
                <c:pt idx="349">
                  <c:v>41275</c:v>
                </c:pt>
                <c:pt idx="350">
                  <c:v>41306</c:v>
                </c:pt>
                <c:pt idx="351">
                  <c:v>41334</c:v>
                </c:pt>
                <c:pt idx="352">
                  <c:v>41365</c:v>
                </c:pt>
                <c:pt idx="353">
                  <c:v>41395</c:v>
                </c:pt>
                <c:pt idx="354">
                  <c:v>41426</c:v>
                </c:pt>
                <c:pt idx="355">
                  <c:v>41456</c:v>
                </c:pt>
                <c:pt idx="356">
                  <c:v>41487</c:v>
                </c:pt>
                <c:pt idx="357">
                  <c:v>41518</c:v>
                </c:pt>
                <c:pt idx="358">
                  <c:v>41548</c:v>
                </c:pt>
                <c:pt idx="359">
                  <c:v>41579</c:v>
                </c:pt>
                <c:pt idx="360">
                  <c:v>41609</c:v>
                </c:pt>
                <c:pt idx="361">
                  <c:v>41640</c:v>
                </c:pt>
                <c:pt idx="362">
                  <c:v>41671</c:v>
                </c:pt>
                <c:pt idx="363">
                  <c:v>41699</c:v>
                </c:pt>
                <c:pt idx="364">
                  <c:v>41730</c:v>
                </c:pt>
                <c:pt idx="365">
                  <c:v>41760</c:v>
                </c:pt>
                <c:pt idx="366">
                  <c:v>41791</c:v>
                </c:pt>
                <c:pt idx="367">
                  <c:v>41821</c:v>
                </c:pt>
                <c:pt idx="368">
                  <c:v>41852</c:v>
                </c:pt>
                <c:pt idx="369">
                  <c:v>41883</c:v>
                </c:pt>
              </c:numCache>
            </c:numRef>
          </c:cat>
          <c:val>
            <c:numRef>
              <c:f>data!$Q$18:$Q$387</c:f>
              <c:numCache>
                <c:formatCode>0.00</c:formatCode>
                <c:ptCount val="370"/>
                <c:pt idx="0">
                  <c:v>0.61785903784931018</c:v>
                </c:pt>
                <c:pt idx="1">
                  <c:v>0.62830728593440455</c:v>
                </c:pt>
                <c:pt idx="2">
                  <c:v>0.56582871751171704</c:v>
                </c:pt>
                <c:pt idx="3">
                  <c:v>0.54013263206037043</c:v>
                </c:pt>
                <c:pt idx="4">
                  <c:v>0.54060874291482264</c:v>
                </c:pt>
                <c:pt idx="5">
                  <c:v>0.57787892214121706</c:v>
                </c:pt>
                <c:pt idx="6">
                  <c:v>0.53728572557074006</c:v>
                </c:pt>
                <c:pt idx="7">
                  <c:v>0.51754559873116568</c:v>
                </c:pt>
                <c:pt idx="8">
                  <c:v>0.47249567969553985</c:v>
                </c:pt>
                <c:pt idx="9">
                  <c:v>0.46540735178017834</c:v>
                </c:pt>
                <c:pt idx="10">
                  <c:v>0.45008866558297622</c:v>
                </c:pt>
                <c:pt idx="11">
                  <c:v>0.46593269248442304</c:v>
                </c:pt>
                <c:pt idx="12">
                  <c:v>0.51608619773882691</c:v>
                </c:pt>
                <c:pt idx="13">
                  <c:v>0.57058047493403696</c:v>
                </c:pt>
                <c:pt idx="14">
                  <c:v>0.64576629020025822</c:v>
                </c:pt>
                <c:pt idx="15">
                  <c:v>0.66120487864974742</c:v>
                </c:pt>
                <c:pt idx="16">
                  <c:v>0.65455253556348125</c:v>
                </c:pt>
                <c:pt idx="17">
                  <c:v>0.60467407582564825</c:v>
                </c:pt>
                <c:pt idx="18">
                  <c:v>0.5963107769423559</c:v>
                </c:pt>
                <c:pt idx="19">
                  <c:v>0.59337114207043928</c:v>
                </c:pt>
                <c:pt idx="20">
                  <c:v>0.58321500167056461</c:v>
                </c:pt>
                <c:pt idx="21">
                  <c:v>0.56447845852275103</c:v>
                </c:pt>
                <c:pt idx="22">
                  <c:v>0.57847533632286996</c:v>
                </c:pt>
                <c:pt idx="23">
                  <c:v>0.6043574980371631</c:v>
                </c:pt>
                <c:pt idx="24">
                  <c:v>0.62275021117151463</c:v>
                </c:pt>
                <c:pt idx="25">
                  <c:v>0.64583823058019019</c:v>
                </c:pt>
                <c:pt idx="26">
                  <c:v>0.64283345080641829</c:v>
                </c:pt>
                <c:pt idx="27">
                  <c:v>0.64209876543209876</c:v>
                </c:pt>
                <c:pt idx="28">
                  <c:v>0.63421664916507092</c:v>
                </c:pt>
                <c:pt idx="29">
                  <c:v>0.61567109835008216</c:v>
                </c:pt>
                <c:pt idx="30">
                  <c:v>0.60603493912122819</c:v>
                </c:pt>
                <c:pt idx="31">
                  <c:v>0.58121896540887097</c:v>
                </c:pt>
                <c:pt idx="32">
                  <c:v>0.58181433259235737</c:v>
                </c:pt>
                <c:pt idx="33">
                  <c:v>0.59787586688184247</c:v>
                </c:pt>
                <c:pt idx="34">
                  <c:v>0.61577827994151269</c:v>
                </c:pt>
                <c:pt idx="35">
                  <c:v>0.63763058457434996</c:v>
                </c:pt>
                <c:pt idx="36">
                  <c:v>0.66883044457828644</c:v>
                </c:pt>
                <c:pt idx="37">
                  <c:v>0.6905565673166616</c:v>
                </c:pt>
                <c:pt idx="38">
                  <c:v>0.70991755738761353</c:v>
                </c:pt>
                <c:pt idx="39">
                  <c:v>0.72880328641659375</c:v>
                </c:pt>
                <c:pt idx="40">
                  <c:v>0.72629261937918321</c:v>
                </c:pt>
                <c:pt idx="41">
                  <c:v>0.7186371026011561</c:v>
                </c:pt>
                <c:pt idx="42">
                  <c:v>0.70343309659413211</c:v>
                </c:pt>
                <c:pt idx="43">
                  <c:v>0.66556492411467116</c:v>
                </c:pt>
                <c:pt idx="44">
                  <c:v>0.66138178189076391</c:v>
                </c:pt>
                <c:pt idx="45">
                  <c:v>0.66173630518255977</c:v>
                </c:pt>
                <c:pt idx="46">
                  <c:v>0.70107965339882294</c:v>
                </c:pt>
                <c:pt idx="47">
                  <c:v>0.72552872917836431</c:v>
                </c:pt>
                <c:pt idx="48">
                  <c:v>0.69559494360347673</c:v>
                </c:pt>
                <c:pt idx="49">
                  <c:v>0.66304608084282002</c:v>
                </c:pt>
                <c:pt idx="50">
                  <c:v>0.67329354313619094</c:v>
                </c:pt>
                <c:pt idx="51">
                  <c:v>0.70724809260720867</c:v>
                </c:pt>
                <c:pt idx="52">
                  <c:v>0.74318572851580178</c:v>
                </c:pt>
                <c:pt idx="53">
                  <c:v>0.71387961375327147</c:v>
                </c:pt>
                <c:pt idx="54">
                  <c:v>0.67812422723287546</c:v>
                </c:pt>
                <c:pt idx="55">
                  <c:v>0.62798907613401722</c:v>
                </c:pt>
                <c:pt idx="56">
                  <c:v>0.60373490217052184</c:v>
                </c:pt>
                <c:pt idx="57">
                  <c:v>0.57332017976542804</c:v>
                </c:pt>
                <c:pt idx="58">
                  <c:v>0.55582977444899895</c:v>
                </c:pt>
                <c:pt idx="59">
                  <c:v>0.55141938369146237</c:v>
                </c:pt>
                <c:pt idx="60">
                  <c:v>0.56528593642017966</c:v>
                </c:pt>
                <c:pt idx="61">
                  <c:v>0.60009422744710927</c:v>
                </c:pt>
                <c:pt idx="62">
                  <c:v>0.596781015560651</c:v>
                </c:pt>
                <c:pt idx="63">
                  <c:v>0.57364307330561048</c:v>
                </c:pt>
                <c:pt idx="64">
                  <c:v>0.52737572109877751</c:v>
                </c:pt>
                <c:pt idx="65">
                  <c:v>0.50732910942433551</c:v>
                </c:pt>
                <c:pt idx="66">
                  <c:v>0.48361012626733846</c:v>
                </c:pt>
                <c:pt idx="67">
                  <c:v>0.47918640641778787</c:v>
                </c:pt>
                <c:pt idx="68">
                  <c:v>0.47474281883131858</c:v>
                </c:pt>
                <c:pt idx="69">
                  <c:v>0.49148577449947323</c:v>
                </c:pt>
                <c:pt idx="70">
                  <c:v>0.50540795967657248</c:v>
                </c:pt>
                <c:pt idx="71">
                  <c:v>0.51054869826781457</c:v>
                </c:pt>
                <c:pt idx="72">
                  <c:v>0.51558218477771878</c:v>
                </c:pt>
                <c:pt idx="73">
                  <c:v>0.52066049134111958</c:v>
                </c:pt>
                <c:pt idx="74">
                  <c:v>0.53939075630252098</c:v>
                </c:pt>
                <c:pt idx="75">
                  <c:v>0.54340900039824769</c:v>
                </c:pt>
                <c:pt idx="76">
                  <c:v>0.54670128222913661</c:v>
                </c:pt>
                <c:pt idx="77">
                  <c:v>0.54559066908345799</c:v>
                </c:pt>
                <c:pt idx="78">
                  <c:v>0.53965675818477143</c:v>
                </c:pt>
                <c:pt idx="79">
                  <c:v>0.55258428297750495</c:v>
                </c:pt>
                <c:pt idx="80">
                  <c:v>0.55813310694754315</c:v>
                </c:pt>
                <c:pt idx="81">
                  <c:v>0.56750409504450283</c:v>
                </c:pt>
                <c:pt idx="82">
                  <c:v>0.57364755233685538</c:v>
                </c:pt>
                <c:pt idx="83">
                  <c:v>0.59044810615872012</c:v>
                </c:pt>
                <c:pt idx="84">
                  <c:v>0.61078916656605908</c:v>
                </c:pt>
                <c:pt idx="85">
                  <c:v>0.63429137760158583</c:v>
                </c:pt>
                <c:pt idx="86">
                  <c:v>0.64511961239527615</c:v>
                </c:pt>
                <c:pt idx="87">
                  <c:v>0.64932753564566703</c:v>
                </c:pt>
                <c:pt idx="88">
                  <c:v>0.6434614994420208</c:v>
                </c:pt>
                <c:pt idx="89">
                  <c:v>0.63635993816613778</c:v>
                </c:pt>
                <c:pt idx="90">
                  <c:v>0.63613200180824403</c:v>
                </c:pt>
                <c:pt idx="91">
                  <c:v>0.63606889145878076</c:v>
                </c:pt>
                <c:pt idx="92">
                  <c:v>0.63636740274267722</c:v>
                </c:pt>
                <c:pt idx="93">
                  <c:v>0.63535309950892771</c:v>
                </c:pt>
                <c:pt idx="94">
                  <c:v>0.63543621970129771</c:v>
                </c:pt>
                <c:pt idx="95">
                  <c:v>0.63015079429078313</c:v>
                </c:pt>
                <c:pt idx="96">
                  <c:v>0.65084937255376674</c:v>
                </c:pt>
                <c:pt idx="97">
                  <c:v>0.67809967585089126</c:v>
                </c:pt>
                <c:pt idx="98">
                  <c:v>0.71948062620700992</c:v>
                </c:pt>
                <c:pt idx="99">
                  <c:v>0.72257707898292589</c:v>
                </c:pt>
                <c:pt idx="100">
                  <c:v>0.71972722246114151</c:v>
                </c:pt>
                <c:pt idx="101">
                  <c:v>0.70036664168371598</c:v>
                </c:pt>
                <c:pt idx="102">
                  <c:v>0.67573833282935192</c:v>
                </c:pt>
                <c:pt idx="103">
                  <c:v>0.64521869809380672</c:v>
                </c:pt>
                <c:pt idx="104">
                  <c:v>0.62356609212306602</c:v>
                </c:pt>
                <c:pt idx="105">
                  <c:v>0.6269186530757942</c:v>
                </c:pt>
                <c:pt idx="106">
                  <c:v>0.60405052434602935</c:v>
                </c:pt>
                <c:pt idx="107">
                  <c:v>0.60078293208064204</c:v>
                </c:pt>
                <c:pt idx="108">
                  <c:v>0.59884972025509597</c:v>
                </c:pt>
                <c:pt idx="109">
                  <c:v>0.63655995680950173</c:v>
                </c:pt>
                <c:pt idx="110">
                  <c:v>0.65230187928805794</c:v>
                </c:pt>
                <c:pt idx="111">
                  <c:v>0.67186991208075553</c:v>
                </c:pt>
                <c:pt idx="112">
                  <c:v>0.62121182207656322</c:v>
                </c:pt>
                <c:pt idx="113">
                  <c:v>0.6020650367908853</c:v>
                </c:pt>
                <c:pt idx="114">
                  <c:v>0.57739873755862037</c:v>
                </c:pt>
                <c:pt idx="115">
                  <c:v>0.56779945831603496</c:v>
                </c:pt>
                <c:pt idx="116">
                  <c:v>0.53471981513575972</c:v>
                </c:pt>
                <c:pt idx="117">
                  <c:v>0.53741302068439611</c:v>
                </c:pt>
                <c:pt idx="118">
                  <c:v>0.53751598557004077</c:v>
                </c:pt>
                <c:pt idx="119">
                  <c:v>0.54725691517891339</c:v>
                </c:pt>
                <c:pt idx="120">
                  <c:v>0.54367509486418464</c:v>
                </c:pt>
                <c:pt idx="121">
                  <c:v>0.5465516927059596</c:v>
                </c:pt>
                <c:pt idx="122">
                  <c:v>0.55059699622290248</c:v>
                </c:pt>
                <c:pt idx="123">
                  <c:v>0.53344359331476321</c:v>
                </c:pt>
                <c:pt idx="124">
                  <c:v>0.53984675682355843</c:v>
                </c:pt>
                <c:pt idx="125">
                  <c:v>0.54085769148709195</c:v>
                </c:pt>
                <c:pt idx="126">
                  <c:v>0.54655704374810521</c:v>
                </c:pt>
                <c:pt idx="127">
                  <c:v>0.54737536552314392</c:v>
                </c:pt>
                <c:pt idx="128">
                  <c:v>0.57100608019985666</c:v>
                </c:pt>
                <c:pt idx="129">
                  <c:v>0.58920149020903301</c:v>
                </c:pt>
                <c:pt idx="130">
                  <c:v>0.62991683524387498</c:v>
                </c:pt>
                <c:pt idx="131">
                  <c:v>0.68059809386116754</c:v>
                </c:pt>
                <c:pt idx="132">
                  <c:v>0.73474981532599815</c:v>
                </c:pt>
                <c:pt idx="133">
                  <c:v>0.77301069173784709</c:v>
                </c:pt>
                <c:pt idx="134">
                  <c:v>0.78183368208943649</c:v>
                </c:pt>
                <c:pt idx="135">
                  <c:v>0.78210991544965425</c:v>
                </c:pt>
                <c:pt idx="136">
                  <c:v>0.79706366630076853</c:v>
                </c:pt>
                <c:pt idx="137">
                  <c:v>0.81842015730382067</c:v>
                </c:pt>
                <c:pt idx="138">
                  <c:v>0.83784332845766296</c:v>
                </c:pt>
                <c:pt idx="139">
                  <c:v>0.88490674135845693</c:v>
                </c:pt>
                <c:pt idx="140">
                  <c:v>0.91328951377704271</c:v>
                </c:pt>
                <c:pt idx="141">
                  <c:v>0.94399910434393197</c:v>
                </c:pt>
                <c:pt idx="142">
                  <c:v>0.96487504279356384</c:v>
                </c:pt>
                <c:pt idx="143">
                  <c:v>0.95350983835382053</c:v>
                </c:pt>
                <c:pt idx="144">
                  <c:v>0.94571813890761969</c:v>
                </c:pt>
                <c:pt idx="145">
                  <c:v>0.93888753083401855</c:v>
                </c:pt>
                <c:pt idx="146">
                  <c:v>0.95620734848827238</c:v>
                </c:pt>
                <c:pt idx="147">
                  <c:v>0.9952322507552871</c:v>
                </c:pt>
                <c:pt idx="148">
                  <c:v>0.96278567741329957</c:v>
                </c:pt>
                <c:pt idx="149">
                  <c:v>0.9111075573425933</c:v>
                </c:pt>
                <c:pt idx="150">
                  <c:v>0.87567482098890925</c:v>
                </c:pt>
                <c:pt idx="151">
                  <c:v>0.83477319428180019</c:v>
                </c:pt>
                <c:pt idx="152">
                  <c:v>0.79628272973299086</c:v>
                </c:pt>
                <c:pt idx="153">
                  <c:v>0.79545396007726976</c:v>
                </c:pt>
                <c:pt idx="154">
                  <c:v>0.82275741408730574</c:v>
                </c:pt>
                <c:pt idx="155">
                  <c:v>0.8700590680762893</c:v>
                </c:pt>
                <c:pt idx="156">
                  <c:v>0.92146455580125897</c:v>
                </c:pt>
                <c:pt idx="157">
                  <c:v>0.94755922245140323</c:v>
                </c:pt>
                <c:pt idx="158">
                  <c:v>0.96175387689419956</c:v>
                </c:pt>
                <c:pt idx="159">
                  <c:v>0.95398749662741</c:v>
                </c:pt>
                <c:pt idx="160">
                  <c:v>0.95565879462296088</c:v>
                </c:pt>
                <c:pt idx="161">
                  <c:v>0.93205083237904551</c:v>
                </c:pt>
                <c:pt idx="162">
                  <c:v>0.89863771945860504</c:v>
                </c:pt>
                <c:pt idx="163">
                  <c:v>0.85789343314176114</c:v>
                </c:pt>
                <c:pt idx="164">
                  <c:v>0.83435410576938318</c:v>
                </c:pt>
                <c:pt idx="165">
                  <c:v>0.82692268520718892</c:v>
                </c:pt>
                <c:pt idx="166">
                  <c:v>0.80962060369863309</c:v>
                </c:pt>
                <c:pt idx="167">
                  <c:v>0.81331514324693044</c:v>
                </c:pt>
                <c:pt idx="168">
                  <c:v>0.79690269221031318</c:v>
                </c:pt>
                <c:pt idx="169">
                  <c:v>0.79576502732240439</c:v>
                </c:pt>
                <c:pt idx="170">
                  <c:v>0.78907870652837098</c:v>
                </c:pt>
                <c:pt idx="171">
                  <c:v>0.79105629939657462</c:v>
                </c:pt>
                <c:pt idx="172">
                  <c:v>0.76469181086037785</c:v>
                </c:pt>
                <c:pt idx="173">
                  <c:v>0.73821614453881257</c:v>
                </c:pt>
                <c:pt idx="174">
                  <c:v>0.71367517804909064</c:v>
                </c:pt>
                <c:pt idx="175">
                  <c:v>0.69317484827828724</c:v>
                </c:pt>
                <c:pt idx="176">
                  <c:v>0.68292296072125336</c:v>
                </c:pt>
                <c:pt idx="177">
                  <c:v>0.67753195353899454</c:v>
                </c:pt>
                <c:pt idx="178">
                  <c:v>0.6957536996737177</c:v>
                </c:pt>
                <c:pt idx="179">
                  <c:v>0.73244821239857805</c:v>
                </c:pt>
                <c:pt idx="180">
                  <c:v>0.7797361685919838</c:v>
                </c:pt>
                <c:pt idx="181">
                  <c:v>0.80701788728441237</c:v>
                </c:pt>
                <c:pt idx="182">
                  <c:v>0.83497909304745832</c:v>
                </c:pt>
                <c:pt idx="183">
                  <c:v>0.84075071997197781</c:v>
                </c:pt>
                <c:pt idx="184">
                  <c:v>0.8266452479047266</c:v>
                </c:pt>
                <c:pt idx="185">
                  <c:v>0.81913269411135736</c:v>
                </c:pt>
                <c:pt idx="186">
                  <c:v>0.81925946611993383</c:v>
                </c:pt>
                <c:pt idx="187">
                  <c:v>0.82117838662753839</c:v>
                </c:pt>
                <c:pt idx="188">
                  <c:v>0.82530858754465886</c:v>
                </c:pt>
                <c:pt idx="189">
                  <c:v>0.81792336981393032</c:v>
                </c:pt>
                <c:pt idx="190">
                  <c:v>0.81660371358025019</c:v>
                </c:pt>
                <c:pt idx="191">
                  <c:v>0.8144860033007999</c:v>
                </c:pt>
                <c:pt idx="192">
                  <c:v>0.79915311595143912</c:v>
                </c:pt>
                <c:pt idx="193">
                  <c:v>0.79233298637213523</c:v>
                </c:pt>
                <c:pt idx="194">
                  <c:v>0.78502065155446166</c:v>
                </c:pt>
                <c:pt idx="195">
                  <c:v>0.77739233098167715</c:v>
                </c:pt>
                <c:pt idx="196">
                  <c:v>0.78866539571564964</c:v>
                </c:pt>
                <c:pt idx="197">
                  <c:v>0.80015935368482283</c:v>
                </c:pt>
                <c:pt idx="198">
                  <c:v>0.79310787095922031</c:v>
                </c:pt>
                <c:pt idx="199">
                  <c:v>0.80132706799584874</c:v>
                </c:pt>
                <c:pt idx="200">
                  <c:v>0.79914172358728075</c:v>
                </c:pt>
                <c:pt idx="201">
                  <c:v>0.79189098534304658</c:v>
                </c:pt>
                <c:pt idx="202">
                  <c:v>0.8038580142518027</c:v>
                </c:pt>
                <c:pt idx="203">
                  <c:v>0.81505257223154648</c:v>
                </c:pt>
                <c:pt idx="204">
                  <c:v>0.82768615506141363</c:v>
                </c:pt>
                <c:pt idx="205">
                  <c:v>0.83983468421288365</c:v>
                </c:pt>
                <c:pt idx="206">
                  <c:v>0.83643098976366159</c:v>
                </c:pt>
                <c:pt idx="207">
                  <c:v>0.82679665751870368</c:v>
                </c:pt>
                <c:pt idx="208">
                  <c:v>0.79863903904732514</c:v>
                </c:pt>
                <c:pt idx="209">
                  <c:v>0.77243462204824986</c:v>
                </c:pt>
                <c:pt idx="210">
                  <c:v>0.75898100206949926</c:v>
                </c:pt>
                <c:pt idx="211">
                  <c:v>0.75462192559481933</c:v>
                </c:pt>
                <c:pt idx="212">
                  <c:v>0.75191575121253862</c:v>
                </c:pt>
                <c:pt idx="213">
                  <c:v>0.77116201617008651</c:v>
                </c:pt>
                <c:pt idx="214">
                  <c:v>0.78525728956016339</c:v>
                </c:pt>
                <c:pt idx="215">
                  <c:v>0.78345600669179838</c:v>
                </c:pt>
                <c:pt idx="216">
                  <c:v>0.78804687561666986</c:v>
                </c:pt>
                <c:pt idx="217">
                  <c:v>0.79956578477519868</c:v>
                </c:pt>
                <c:pt idx="218">
                  <c:v>0.81564366103290264</c:v>
                </c:pt>
                <c:pt idx="219">
                  <c:v>0.81583564475057579</c:v>
                </c:pt>
                <c:pt idx="220">
                  <c:v>0.82276584247750739</c:v>
                </c:pt>
                <c:pt idx="221">
                  <c:v>0.7904061947838843</c:v>
                </c:pt>
                <c:pt idx="222">
                  <c:v>0.77089696489665338</c:v>
                </c:pt>
                <c:pt idx="223">
                  <c:v>0.75970491302984433</c:v>
                </c:pt>
                <c:pt idx="224">
                  <c:v>0.754648965292119</c:v>
                </c:pt>
                <c:pt idx="225">
                  <c:v>0.76385134229975915</c:v>
                </c:pt>
                <c:pt idx="226">
                  <c:v>0.78402798618966651</c:v>
                </c:pt>
                <c:pt idx="227">
                  <c:v>0.79585249151254422</c:v>
                </c:pt>
                <c:pt idx="228">
                  <c:v>0.79706857844846424</c:v>
                </c:pt>
                <c:pt idx="229">
                  <c:v>0.78230063302244723</c:v>
                </c:pt>
                <c:pt idx="230">
                  <c:v>0.75954083619046209</c:v>
                </c:pt>
                <c:pt idx="231">
                  <c:v>0.76168289150887414</c:v>
                </c:pt>
                <c:pt idx="232">
                  <c:v>0.76050517483526303</c:v>
                </c:pt>
                <c:pt idx="233">
                  <c:v>0.78646538767764806</c:v>
                </c:pt>
                <c:pt idx="234">
                  <c:v>0.80179989895811765</c:v>
                </c:pt>
                <c:pt idx="235">
                  <c:v>0.80636937629913952</c:v>
                </c:pt>
                <c:pt idx="236">
                  <c:v>0.81875769868062631</c:v>
                </c:pt>
                <c:pt idx="237">
                  <c:v>0.81340917775461663</c:v>
                </c:pt>
                <c:pt idx="238">
                  <c:v>0.80651658885855115</c:v>
                </c:pt>
                <c:pt idx="239">
                  <c:v>0.79685998029578964</c:v>
                </c:pt>
                <c:pt idx="240">
                  <c:v>0.8135501372235302</c:v>
                </c:pt>
                <c:pt idx="241">
                  <c:v>0.81684620056777724</c:v>
                </c:pt>
                <c:pt idx="242">
                  <c:v>0.82824343296900582</c:v>
                </c:pt>
                <c:pt idx="243">
                  <c:v>0.81707461401352988</c:v>
                </c:pt>
                <c:pt idx="244">
                  <c:v>0.78594773361391712</c:v>
                </c:pt>
                <c:pt idx="245">
                  <c:v>0.75830273192096453</c:v>
                </c:pt>
                <c:pt idx="246">
                  <c:v>0.73734693057632683</c:v>
                </c:pt>
                <c:pt idx="247">
                  <c:v>0.70443107034857988</c:v>
                </c:pt>
                <c:pt idx="248">
                  <c:v>0.69293987970249626</c:v>
                </c:pt>
                <c:pt idx="249">
                  <c:v>0.6926021647409224</c:v>
                </c:pt>
                <c:pt idx="250">
                  <c:v>0.70461962201221173</c:v>
                </c:pt>
                <c:pt idx="251">
                  <c:v>0.73112385178361627</c:v>
                </c:pt>
                <c:pt idx="252">
                  <c:v>0.74651655891510016</c:v>
                </c:pt>
                <c:pt idx="253">
                  <c:v>0.76433241707092647</c:v>
                </c:pt>
                <c:pt idx="254">
                  <c:v>0.76724790022103284</c:v>
                </c:pt>
                <c:pt idx="255">
                  <c:v>0.77443727717094035</c:v>
                </c:pt>
                <c:pt idx="256">
                  <c:v>0.78103227242822693</c:v>
                </c:pt>
                <c:pt idx="257">
                  <c:v>0.80177201151773991</c:v>
                </c:pt>
                <c:pt idx="258">
                  <c:v>0.80965599301239533</c:v>
                </c:pt>
                <c:pt idx="259">
                  <c:v>0.82875030994044463</c:v>
                </c:pt>
                <c:pt idx="260">
                  <c:v>0.84473414878287623</c:v>
                </c:pt>
                <c:pt idx="261">
                  <c:v>0.85677962679005815</c:v>
                </c:pt>
                <c:pt idx="262">
                  <c:v>0.8920357883338319</c:v>
                </c:pt>
                <c:pt idx="263">
                  <c:v>0.93625569940766162</c:v>
                </c:pt>
                <c:pt idx="264">
                  <c:v>0.97153677918399695</c:v>
                </c:pt>
                <c:pt idx="265">
                  <c:v>1.0040027435315952</c:v>
                </c:pt>
                <c:pt idx="266">
                  <c:v>1.054114765044035</c:v>
                </c:pt>
                <c:pt idx="267">
                  <c:v>1.0614258202337417</c:v>
                </c:pt>
                <c:pt idx="268">
                  <c:v>1.0394470974995225</c:v>
                </c:pt>
                <c:pt idx="269">
                  <c:v>1.0025969577469165</c:v>
                </c:pt>
                <c:pt idx="270">
                  <c:v>0.9540444462044243</c:v>
                </c:pt>
                <c:pt idx="271">
                  <c:v>0.92256605225330701</c:v>
                </c:pt>
                <c:pt idx="272">
                  <c:v>0.87062856225427376</c:v>
                </c:pt>
                <c:pt idx="273">
                  <c:v>0.83452627985435501</c:v>
                </c:pt>
                <c:pt idx="274">
                  <c:v>0.80971753818250325</c:v>
                </c:pt>
                <c:pt idx="275">
                  <c:v>0.80319874444811601</c:v>
                </c:pt>
                <c:pt idx="276">
                  <c:v>0.80493854084369432</c:v>
                </c:pt>
                <c:pt idx="277">
                  <c:v>0.79533286983571783</c:v>
                </c:pt>
                <c:pt idx="278">
                  <c:v>0.77719209949764778</c:v>
                </c:pt>
                <c:pt idx="279">
                  <c:v>0.77056674641638401</c:v>
                </c:pt>
                <c:pt idx="280">
                  <c:v>0.77865778763903637</c:v>
                </c:pt>
                <c:pt idx="281">
                  <c:v>0.77728353511333548</c:v>
                </c:pt>
                <c:pt idx="282">
                  <c:v>0.77747991666828131</c:v>
                </c:pt>
                <c:pt idx="283">
                  <c:v>0.78269582586459674</c:v>
                </c:pt>
                <c:pt idx="284">
                  <c:v>0.77950965984841625</c:v>
                </c:pt>
                <c:pt idx="285">
                  <c:v>0.77191147946969829</c:v>
                </c:pt>
                <c:pt idx="286">
                  <c:v>0.76141600419456013</c:v>
                </c:pt>
                <c:pt idx="287">
                  <c:v>0.74707037726028869</c:v>
                </c:pt>
                <c:pt idx="288">
                  <c:v>0.75549459013107545</c:v>
                </c:pt>
                <c:pt idx="289">
                  <c:v>0.76679360471564195</c:v>
                </c:pt>
                <c:pt idx="290">
                  <c:v>0.75429489564533292</c:v>
                </c:pt>
                <c:pt idx="291">
                  <c:v>0.74140238023377281</c:v>
                </c:pt>
                <c:pt idx="292">
                  <c:v>0.71756064618817317</c:v>
                </c:pt>
                <c:pt idx="293">
                  <c:v>0.70518494310645274</c:v>
                </c:pt>
                <c:pt idx="294">
                  <c:v>0.70017338693494158</c:v>
                </c:pt>
                <c:pt idx="295">
                  <c:v>0.69781050067997885</c:v>
                </c:pt>
                <c:pt idx="296">
                  <c:v>0.71213382248223889</c:v>
                </c:pt>
                <c:pt idx="297">
                  <c:v>0.73664440691468402</c:v>
                </c:pt>
                <c:pt idx="298">
                  <c:v>0.76938575441495405</c:v>
                </c:pt>
                <c:pt idx="299">
                  <c:v>0.79747293454188684</c:v>
                </c:pt>
                <c:pt idx="300">
                  <c:v>0.82606612909854293</c:v>
                </c:pt>
                <c:pt idx="301">
                  <c:v>0.8510696332470411</c:v>
                </c:pt>
                <c:pt idx="302">
                  <c:v>0.87889167971390059</c:v>
                </c:pt>
                <c:pt idx="303">
                  <c:v>0.89569765218315112</c:v>
                </c:pt>
                <c:pt idx="304">
                  <c:v>0.88659054996294062</c:v>
                </c:pt>
                <c:pt idx="305">
                  <c:v>0.85849185635483705</c:v>
                </c:pt>
                <c:pt idx="306">
                  <c:v>0.84770222099053505</c:v>
                </c:pt>
                <c:pt idx="307">
                  <c:v>0.81472562931654391</c:v>
                </c:pt>
                <c:pt idx="308">
                  <c:v>0.79627867574925781</c:v>
                </c:pt>
                <c:pt idx="309">
                  <c:v>0.76562096341805774</c:v>
                </c:pt>
                <c:pt idx="310">
                  <c:v>0.73028648254892714</c:v>
                </c:pt>
                <c:pt idx="311">
                  <c:v>0.70704541622690764</c:v>
                </c:pt>
                <c:pt idx="312">
                  <c:v>0.67068746496711573</c:v>
                </c:pt>
                <c:pt idx="313">
                  <c:v>0.70043138332864974</c:v>
                </c:pt>
                <c:pt idx="314">
                  <c:v>0.7389342910691914</c:v>
                </c:pt>
                <c:pt idx="315">
                  <c:v>0.71503596204413489</c:v>
                </c:pt>
                <c:pt idx="316">
                  <c:v>0.69534958876111008</c:v>
                </c:pt>
                <c:pt idx="317">
                  <c:v>0.68934852005253466</c:v>
                </c:pt>
                <c:pt idx="318">
                  <c:v>0.6678789007666891</c:v>
                </c:pt>
                <c:pt idx="319">
                  <c:v>0.65337050801115737</c:v>
                </c:pt>
                <c:pt idx="320">
                  <c:v>0.63278131316317621</c:v>
                </c:pt>
                <c:pt idx="321">
                  <c:v>0.63332441969044384</c:v>
                </c:pt>
                <c:pt idx="322">
                  <c:v>0.65005340080345098</c:v>
                </c:pt>
                <c:pt idx="323">
                  <c:v>0.66377056618714347</c:v>
                </c:pt>
                <c:pt idx="324">
                  <c:v>0.71676009063496526</c:v>
                </c:pt>
                <c:pt idx="325">
                  <c:v>0.7013028656496948</c:v>
                </c:pt>
                <c:pt idx="326">
                  <c:v>0.68545845950909101</c:v>
                </c:pt>
                <c:pt idx="327">
                  <c:v>0.68888552719285179</c:v>
                </c:pt>
                <c:pt idx="328">
                  <c:v>0.68187924149827295</c:v>
                </c:pt>
                <c:pt idx="329">
                  <c:v>0.67562614818848632</c:v>
                </c:pt>
                <c:pt idx="330">
                  <c:v>0.67183457439350158</c:v>
                </c:pt>
                <c:pt idx="331">
                  <c:v>0.6662889985743331</c:v>
                </c:pt>
                <c:pt idx="332">
                  <c:v>0.66798132802082155</c:v>
                </c:pt>
                <c:pt idx="333">
                  <c:v>0.67592984862630445</c:v>
                </c:pt>
                <c:pt idx="334">
                  <c:v>0.69700746082647536</c:v>
                </c:pt>
                <c:pt idx="335">
                  <c:v>0.72378270214691254</c:v>
                </c:pt>
                <c:pt idx="336">
                  <c:v>0.74883554061512381</c:v>
                </c:pt>
                <c:pt idx="337">
                  <c:v>0.77418542899071718</c:v>
                </c:pt>
                <c:pt idx="338">
                  <c:v>0.78436196521774848</c:v>
                </c:pt>
                <c:pt idx="339">
                  <c:v>0.78714458739166793</c:v>
                </c:pt>
                <c:pt idx="340">
                  <c:v>0.78608932362277073</c:v>
                </c:pt>
                <c:pt idx="341">
                  <c:v>0.78275177732390633</c:v>
                </c:pt>
                <c:pt idx="342">
                  <c:v>0.76670215037468059</c:v>
                </c:pt>
                <c:pt idx="343">
                  <c:v>0.77014429098886372</c:v>
                </c:pt>
                <c:pt idx="344">
                  <c:v>0.77656018298272234</c:v>
                </c:pt>
                <c:pt idx="345">
                  <c:v>0.79720592293506798</c:v>
                </c:pt>
                <c:pt idx="346">
                  <c:v>0.84408648324436708</c:v>
                </c:pt>
                <c:pt idx="347">
                  <c:v>0.84437526206349911</c:v>
                </c:pt>
                <c:pt idx="348">
                  <c:v>0.87914496437317036</c:v>
                </c:pt>
                <c:pt idx="349">
                  <c:v>0.91982745593380444</c:v>
                </c:pt>
                <c:pt idx="350">
                  <c:v>0.96773421671024307</c:v>
                </c:pt>
                <c:pt idx="351">
                  <c:v>0.98981321679200407</c:v>
                </c:pt>
                <c:pt idx="352">
                  <c:v>0.96018723734285794</c:v>
                </c:pt>
                <c:pt idx="353">
                  <c:v>0.93920154570749126</c:v>
                </c:pt>
                <c:pt idx="354">
                  <c:v>0.91500836595881552</c:v>
                </c:pt>
                <c:pt idx="355">
                  <c:v>0.88839724263175457</c:v>
                </c:pt>
                <c:pt idx="356">
                  <c:v>0.85981662013561533</c:v>
                </c:pt>
                <c:pt idx="357">
                  <c:v>0.83535134467041172</c:v>
                </c:pt>
                <c:pt idx="358">
                  <c:v>0.81028731027917067</c:v>
                </c:pt>
                <c:pt idx="359">
                  <c:v>0.80012199420036412</c:v>
                </c:pt>
                <c:pt idx="360">
                  <c:v>0.78282230577464829</c:v>
                </c:pt>
                <c:pt idx="361">
                  <c:v>0.7607180614688015</c:v>
                </c:pt>
                <c:pt idx="362">
                  <c:v>0.72414206887146748</c:v>
                </c:pt>
                <c:pt idx="363">
                  <c:v>0.70740083984514046</c:v>
                </c:pt>
                <c:pt idx="364">
                  <c:v>0.70624413197078595</c:v>
                </c:pt>
                <c:pt idx="365">
                  <c:v>0.70958107584166397</c:v>
                </c:pt>
                <c:pt idx="366">
                  <c:v>0.68776761655640117</c:v>
                </c:pt>
                <c:pt idx="367">
                  <c:v>0.67483751037592121</c:v>
                </c:pt>
                <c:pt idx="368">
                  <c:v>0.65834365578355925</c:v>
                </c:pt>
                <c:pt idx="369">
                  <c:v>0.66772037111928095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5B-6446-8EAA-65E87F8A2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9776512"/>
        <c:axId val="99333184"/>
      </c:lineChart>
      <c:dateAx>
        <c:axId val="33977651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9333184"/>
        <c:crosses val="autoZero"/>
        <c:auto val="1"/>
        <c:lblOffset val="100"/>
        <c:baseTimeUnit val="months"/>
        <c:majorUnit val="2"/>
        <c:majorTimeUnit val="years"/>
        <c:minorUnit val="1"/>
        <c:minorTimeUnit val="years"/>
      </c:dateAx>
      <c:valAx>
        <c:axId val="99333184"/>
        <c:scaling>
          <c:orientation val="minMax"/>
          <c:min val="0.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9776512"/>
        <c:crosses val="autoZero"/>
        <c:crossBetween val="between"/>
        <c:majorUnit val="0.05"/>
        <c:minorUnit val="0.0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RTA Member Production (000) YTD</a:t>
            </a:r>
          </a:p>
        </c:rich>
      </c:tx>
      <c:layout>
        <c:manualLayout>
          <c:xMode val="edge"/>
          <c:yMode val="edge"/>
          <c:x val="0.27290580045780699"/>
          <c:y val="1.30328536519142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1785028790787E-2"/>
          <c:y val="6.8965468858411899E-2"/>
          <c:w val="0.96737044145873297"/>
          <c:h val="0.87356260553988396"/>
        </c:manualLayout>
      </c:layout>
      <c:barChart>
        <c:barDir val="col"/>
        <c:grouping val="clustered"/>
        <c:varyColors val="0"/>
        <c:ser>
          <c:idx val="1"/>
          <c:order val="0"/>
          <c:tx>
            <c:v>2017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data!$B$410:$B$422</c:f>
              <c:strCache>
                <c:ptCount val="12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data!$E$367:$E$375</c:f>
              <c:numCache>
                <c:formatCode>_(* #,##0_);_(* \(#,##0\);_(* "-"??_);_(@_)</c:formatCode>
                <c:ptCount val="9"/>
                <c:pt idx="0">
                  <c:v>1900.8589999999999</c:v>
                </c:pt>
                <c:pt idx="1">
                  <c:v>3695.9639999999999</c:v>
                </c:pt>
                <c:pt idx="2">
                  <c:v>5555.35</c:v>
                </c:pt>
                <c:pt idx="3">
                  <c:v>7319.3630000000003</c:v>
                </c:pt>
                <c:pt idx="4">
                  <c:v>9210.7620000000006</c:v>
                </c:pt>
                <c:pt idx="5">
                  <c:v>11010.998000000001</c:v>
                </c:pt>
                <c:pt idx="6">
                  <c:v>12651.119000000002</c:v>
                </c:pt>
                <c:pt idx="7">
                  <c:v>14650.450000000003</c:v>
                </c:pt>
                <c:pt idx="8">
                  <c:v>16357.324000000002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5D-0444-B732-C3458CFF8791}"/>
            </c:ext>
          </c:extLst>
        </c:ser>
        <c:ser>
          <c:idx val="0"/>
          <c:order val="1"/>
          <c:tx>
            <c:v>2018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data!$B$410:$B$421</c:f>
              <c:strCache>
                <c:ptCount val="12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data!$E$379:$E$387</c:f>
              <c:numCache>
                <c:formatCode>_(* #,##0_);_(* \(#,##0\);_(* "-"??_);_(@_)</c:formatCode>
                <c:ptCount val="9"/>
                <c:pt idx="0">
                  <c:v>1286.21</c:v>
                </c:pt>
                <c:pt idx="1">
                  <c:v>2692.7660000000001</c:v>
                </c:pt>
                <c:pt idx="2">
                  <c:v>4159.4610000000002</c:v>
                </c:pt>
                <c:pt idx="3">
                  <c:v>5506.8690000000006</c:v>
                </c:pt>
                <c:pt idx="4">
                  <c:v>7029.0500000000011</c:v>
                </c:pt>
                <c:pt idx="5">
                  <c:v>8572.9950000000008</c:v>
                </c:pt>
                <c:pt idx="6">
                  <c:v>9982.4860000000008</c:v>
                </c:pt>
                <c:pt idx="7">
                  <c:v>11677.387000000001</c:v>
                </c:pt>
                <c:pt idx="8">
                  <c:v>13222.491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5D-0444-B732-C3458CFF87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96263168"/>
        <c:axId val="93686016"/>
      </c:barChart>
      <c:catAx>
        <c:axId val="96263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686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368601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263168"/>
        <c:crosses val="autoZero"/>
        <c:crossBetween val="between"/>
        <c:majorUnit val="2000"/>
        <c:minorUnit val="1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0443575247237303E-2"/>
          <c:y val="0.187424191656894"/>
          <c:w val="0.12667946257197699"/>
          <c:h val="8.045971366814720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Purchases from RTA Members (000) YTD</a:t>
            </a:r>
          </a:p>
        </c:rich>
      </c:tx>
      <c:layout>
        <c:manualLayout>
          <c:xMode val="edge"/>
          <c:yMode val="edge"/>
          <c:x val="0.25559488088285598"/>
          <c:y val="2.025918635170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566639843873803E-2"/>
          <c:y val="6.7024348034399703E-2"/>
          <c:w val="0.97251635820454896"/>
          <c:h val="0.81769704601967697"/>
        </c:manualLayout>
      </c:layout>
      <c:barChart>
        <c:barDir val="col"/>
        <c:grouping val="clustered"/>
        <c:varyColors val="0"/>
        <c:ser>
          <c:idx val="1"/>
          <c:order val="0"/>
          <c:tx>
            <c:v>2017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data!$B$410:$B$422</c:f>
              <c:strCache>
                <c:ptCount val="12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data!$L$367:$L$375</c:f>
              <c:numCache>
                <c:formatCode>_(* #,##0_);_(* \(#,##0\);_(* "-"??_);_(@_)</c:formatCode>
                <c:ptCount val="9"/>
                <c:pt idx="0">
                  <c:v>1297.3470000000011</c:v>
                </c:pt>
                <c:pt idx="1">
                  <c:v>2525.8926666666666</c:v>
                </c:pt>
                <c:pt idx="2">
                  <c:v>4315.6746666666677</c:v>
                </c:pt>
                <c:pt idx="3">
                  <c:v>6680.5883333333286</c:v>
                </c:pt>
                <c:pt idx="4">
                  <c:v>8988.1639999999989</c:v>
                </c:pt>
                <c:pt idx="5">
                  <c:v>11476.738666666664</c:v>
                </c:pt>
                <c:pt idx="6">
                  <c:v>13721.48433333333</c:v>
                </c:pt>
                <c:pt idx="7">
                  <c:v>16237.435999999996</c:v>
                </c:pt>
                <c:pt idx="8">
                  <c:v>18369.407666666666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E2-414C-A371-6C8DC1F2908A}"/>
            </c:ext>
          </c:extLst>
        </c:ser>
        <c:ser>
          <c:idx val="0"/>
          <c:order val="1"/>
          <c:tx>
            <c:v>2018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data!$B$410:$B$421</c:f>
              <c:strCache>
                <c:ptCount val="12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data!$L$379:$L$387</c:f>
              <c:numCache>
                <c:formatCode>_(* #,##0_);_(* \(#,##0\);_(* "-"??_);_(@_)</c:formatCode>
                <c:ptCount val="9"/>
                <c:pt idx="0">
                  <c:v>1584.9446666666636</c:v>
                </c:pt>
                <c:pt idx="1">
                  <c:v>3419.5103333333359</c:v>
                </c:pt>
                <c:pt idx="2">
                  <c:v>5258.3886666666667</c:v>
                </c:pt>
                <c:pt idx="3">
                  <c:v>7043.4710000000032</c:v>
                </c:pt>
                <c:pt idx="4">
                  <c:v>8845.2316666666684</c:v>
                </c:pt>
                <c:pt idx="5">
                  <c:v>11074.860666666667</c:v>
                </c:pt>
                <c:pt idx="6">
                  <c:v>12998.545333333333</c:v>
                </c:pt>
                <c:pt idx="7">
                  <c:v>15245.064</c:v>
                </c:pt>
                <c:pt idx="8">
                  <c:v>16899.081000000002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E2-414C-A371-6C8DC1F29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70102784"/>
        <c:axId val="93687744"/>
      </c:barChart>
      <c:catAx>
        <c:axId val="170102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687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368774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\(#,##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0102784"/>
        <c:crosses val="autoZero"/>
        <c:crossBetween val="between"/>
        <c:majorUnit val="20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2972825251507301E-2"/>
          <c:y val="0.190015035808966"/>
          <c:w val="0.13617187053708099"/>
          <c:h val="7.7985394312757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Ties (000) Quarterly Totals</a:t>
            </a:r>
          </a:p>
        </c:rich>
      </c:tx>
      <c:layout>
        <c:manualLayout>
          <c:xMode val="edge"/>
          <c:yMode val="edge"/>
          <c:x val="0.31402188105883699"/>
          <c:y val="2.1567892248763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2598901227739401E-2"/>
          <c:y val="0.17435935638130201"/>
          <c:w val="0.93597115918220597"/>
          <c:h val="0.51282163641559497"/>
        </c:manualLayout>
      </c:layout>
      <c:barChart>
        <c:barDir val="col"/>
        <c:grouping val="clustered"/>
        <c:varyColors val="0"/>
        <c:ser>
          <c:idx val="0"/>
          <c:order val="0"/>
          <c:tx>
            <c:v>Production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Prod_Pur_Q!$B$26:$B$64</c:f>
              <c:strCache>
                <c:ptCount val="39"/>
                <c:pt idx="0">
                  <c:v>2009</c:v>
                </c:pt>
                <c:pt idx="1">
                  <c:v>2Q</c:v>
                </c:pt>
                <c:pt idx="2">
                  <c:v>3Q</c:v>
                </c:pt>
                <c:pt idx="3">
                  <c:v>4Q</c:v>
                </c:pt>
                <c:pt idx="4">
                  <c:v>2010</c:v>
                </c:pt>
                <c:pt idx="5">
                  <c:v>2Q</c:v>
                </c:pt>
                <c:pt idx="6">
                  <c:v>3Q</c:v>
                </c:pt>
                <c:pt idx="7">
                  <c:v>4Q</c:v>
                </c:pt>
                <c:pt idx="8">
                  <c:v>2011</c:v>
                </c:pt>
                <c:pt idx="9">
                  <c:v>2Q</c:v>
                </c:pt>
                <c:pt idx="10">
                  <c:v>3Q</c:v>
                </c:pt>
                <c:pt idx="11">
                  <c:v>4Q</c:v>
                </c:pt>
                <c:pt idx="12">
                  <c:v>2012</c:v>
                </c:pt>
                <c:pt idx="13">
                  <c:v>2Q</c:v>
                </c:pt>
                <c:pt idx="14">
                  <c:v>3Q</c:v>
                </c:pt>
                <c:pt idx="15">
                  <c:v>4Q</c:v>
                </c:pt>
                <c:pt idx="16">
                  <c:v>2013</c:v>
                </c:pt>
                <c:pt idx="17">
                  <c:v>2Q</c:v>
                </c:pt>
                <c:pt idx="18">
                  <c:v>3Q</c:v>
                </c:pt>
                <c:pt idx="19">
                  <c:v>4Q</c:v>
                </c:pt>
                <c:pt idx="20">
                  <c:v>2014</c:v>
                </c:pt>
                <c:pt idx="21">
                  <c:v>2Q</c:v>
                </c:pt>
                <c:pt idx="22">
                  <c:v>3Q</c:v>
                </c:pt>
                <c:pt idx="23">
                  <c:v>4Q</c:v>
                </c:pt>
                <c:pt idx="24">
                  <c:v>2015</c:v>
                </c:pt>
                <c:pt idx="25">
                  <c:v>2Q</c:v>
                </c:pt>
                <c:pt idx="26">
                  <c:v>3Q</c:v>
                </c:pt>
                <c:pt idx="27">
                  <c:v>4Q</c:v>
                </c:pt>
                <c:pt idx="28">
                  <c:v>2016</c:v>
                </c:pt>
                <c:pt idx="29">
                  <c:v>2Q</c:v>
                </c:pt>
                <c:pt idx="30">
                  <c:v>3Q</c:v>
                </c:pt>
                <c:pt idx="31">
                  <c:v>4Q</c:v>
                </c:pt>
                <c:pt idx="32">
                  <c:v>2017</c:v>
                </c:pt>
                <c:pt idx="33">
                  <c:v>2Q</c:v>
                </c:pt>
                <c:pt idx="34">
                  <c:v>3Q</c:v>
                </c:pt>
                <c:pt idx="35">
                  <c:v>4Q</c:v>
                </c:pt>
                <c:pt idx="36">
                  <c:v>2018</c:v>
                </c:pt>
                <c:pt idx="37">
                  <c:v>2Q</c:v>
                </c:pt>
                <c:pt idx="38">
                  <c:v>3Q</c:v>
                </c:pt>
              </c:strCache>
            </c:strRef>
          </c:cat>
          <c:val>
            <c:numRef>
              <c:f>Prod_Pur_Q!$C$26:$C$64</c:f>
              <c:numCache>
                <c:formatCode>#,##0</c:formatCode>
                <c:ptCount val="39"/>
                <c:pt idx="0">
                  <c:v>6691.3919999999998</c:v>
                </c:pt>
                <c:pt idx="1">
                  <c:v>6123.1760000000004</c:v>
                </c:pt>
                <c:pt idx="2">
                  <c:v>5351.7719999999999</c:v>
                </c:pt>
                <c:pt idx="3">
                  <c:v>3989.9489999999996</c:v>
                </c:pt>
                <c:pt idx="4">
                  <c:v>3333.6800000000003</c:v>
                </c:pt>
                <c:pt idx="5">
                  <c:v>3827.9810000000007</c:v>
                </c:pt>
                <c:pt idx="6">
                  <c:v>4818.7150000000001</c:v>
                </c:pt>
                <c:pt idx="7">
                  <c:v>5209.7240000000002</c:v>
                </c:pt>
                <c:pt idx="8">
                  <c:v>5299.8640000000005</c:v>
                </c:pt>
                <c:pt idx="9">
                  <c:v>5437.3620000000001</c:v>
                </c:pt>
                <c:pt idx="10">
                  <c:v>6171.8680000000004</c:v>
                </c:pt>
                <c:pt idx="11">
                  <c:v>5780.3239999999996</c:v>
                </c:pt>
                <c:pt idx="12">
                  <c:v>6051.3050000000003</c:v>
                </c:pt>
                <c:pt idx="13">
                  <c:v>6584.8970000000008</c:v>
                </c:pt>
                <c:pt idx="14">
                  <c:v>6750.6440000000002</c:v>
                </c:pt>
                <c:pt idx="15">
                  <c:v>5877.6049999999996</c:v>
                </c:pt>
                <c:pt idx="16">
                  <c:v>5487.558</c:v>
                </c:pt>
                <c:pt idx="17">
                  <c:v>5082.0379999999996</c:v>
                </c:pt>
                <c:pt idx="18">
                  <c:v>5474.1409999999996</c:v>
                </c:pt>
                <c:pt idx="19">
                  <c:v>5316.0280000000002</c:v>
                </c:pt>
                <c:pt idx="20">
                  <c:v>4632.5810000000001</c:v>
                </c:pt>
                <c:pt idx="21">
                  <c:v>4819.9589999999998</c:v>
                </c:pt>
                <c:pt idx="22">
                  <c:v>5493.6379999999999</c:v>
                </c:pt>
                <c:pt idx="23">
                  <c:v>5603.7160000000003</c:v>
                </c:pt>
                <c:pt idx="24">
                  <c:v>5922.4989999999998</c:v>
                </c:pt>
                <c:pt idx="25">
                  <c:v>6524.6630000000005</c:v>
                </c:pt>
                <c:pt idx="26">
                  <c:v>7445.3459999999995</c:v>
                </c:pt>
                <c:pt idx="27">
                  <c:v>7005.4429999999993</c:v>
                </c:pt>
                <c:pt idx="28">
                  <c:v>6894.5879999999997</c:v>
                </c:pt>
                <c:pt idx="29">
                  <c:v>7093.1450000000004</c:v>
                </c:pt>
                <c:pt idx="30">
                  <c:v>7011.8549999999996</c:v>
                </c:pt>
                <c:pt idx="31">
                  <c:v>6152.4800000000005</c:v>
                </c:pt>
                <c:pt idx="32">
                  <c:v>5555.35</c:v>
                </c:pt>
                <c:pt idx="33">
                  <c:v>5455.6480000000001</c:v>
                </c:pt>
                <c:pt idx="34">
                  <c:v>5346.326</c:v>
                </c:pt>
                <c:pt idx="35">
                  <c:v>4144.7979999999998</c:v>
                </c:pt>
                <c:pt idx="36">
                  <c:v>4159.4610000000002</c:v>
                </c:pt>
                <c:pt idx="37">
                  <c:v>4413.5339999999997</c:v>
                </c:pt>
                <c:pt idx="38">
                  <c:v>4649.4960000000001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2E-2A4B-B8CA-C0DDA551F44C}"/>
            </c:ext>
          </c:extLst>
        </c:ser>
        <c:ser>
          <c:idx val="1"/>
          <c:order val="1"/>
          <c:tx>
            <c:v>Purchases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Prod_Pur_Q!$B$26:$B$57</c:f>
              <c:strCache>
                <c:ptCount val="32"/>
                <c:pt idx="0">
                  <c:v>2009</c:v>
                </c:pt>
                <c:pt idx="1">
                  <c:v>2Q</c:v>
                </c:pt>
                <c:pt idx="2">
                  <c:v>3Q</c:v>
                </c:pt>
                <c:pt idx="3">
                  <c:v>4Q</c:v>
                </c:pt>
                <c:pt idx="4">
                  <c:v>2010</c:v>
                </c:pt>
                <c:pt idx="5">
                  <c:v>2Q</c:v>
                </c:pt>
                <c:pt idx="6">
                  <c:v>3Q</c:v>
                </c:pt>
                <c:pt idx="7">
                  <c:v>4Q</c:v>
                </c:pt>
                <c:pt idx="8">
                  <c:v>2011</c:v>
                </c:pt>
                <c:pt idx="9">
                  <c:v>2Q</c:v>
                </c:pt>
                <c:pt idx="10">
                  <c:v>3Q</c:v>
                </c:pt>
                <c:pt idx="11">
                  <c:v>4Q</c:v>
                </c:pt>
                <c:pt idx="12">
                  <c:v>2012</c:v>
                </c:pt>
                <c:pt idx="13">
                  <c:v>2Q</c:v>
                </c:pt>
                <c:pt idx="14">
                  <c:v>3Q</c:v>
                </c:pt>
                <c:pt idx="15">
                  <c:v>4Q</c:v>
                </c:pt>
                <c:pt idx="16">
                  <c:v>2013</c:v>
                </c:pt>
                <c:pt idx="17">
                  <c:v>2Q</c:v>
                </c:pt>
                <c:pt idx="18">
                  <c:v>3Q</c:v>
                </c:pt>
                <c:pt idx="19">
                  <c:v>4Q</c:v>
                </c:pt>
                <c:pt idx="20">
                  <c:v>2014</c:v>
                </c:pt>
                <c:pt idx="21">
                  <c:v>2Q</c:v>
                </c:pt>
                <c:pt idx="22">
                  <c:v>3Q</c:v>
                </c:pt>
                <c:pt idx="23">
                  <c:v>4Q</c:v>
                </c:pt>
                <c:pt idx="24">
                  <c:v>2015</c:v>
                </c:pt>
                <c:pt idx="25">
                  <c:v>2Q</c:v>
                </c:pt>
                <c:pt idx="26">
                  <c:v>3Q</c:v>
                </c:pt>
                <c:pt idx="27">
                  <c:v>4Q</c:v>
                </c:pt>
                <c:pt idx="28">
                  <c:v>2016</c:v>
                </c:pt>
                <c:pt idx="29">
                  <c:v>2Q</c:v>
                </c:pt>
                <c:pt idx="30">
                  <c:v>3Q</c:v>
                </c:pt>
                <c:pt idx="31">
                  <c:v>4Q</c:v>
                </c:pt>
              </c:strCache>
            </c:strRef>
          </c:cat>
          <c:val>
            <c:numRef>
              <c:f>Prod_Pur_Q!$E$26:$E$64</c:f>
              <c:numCache>
                <c:formatCode>#,##0</c:formatCode>
                <c:ptCount val="39"/>
                <c:pt idx="0">
                  <c:v>5558.9656666666633</c:v>
                </c:pt>
                <c:pt idx="1">
                  <c:v>5582.2773333333353</c:v>
                </c:pt>
                <c:pt idx="2">
                  <c:v>5013.5406666666631</c:v>
                </c:pt>
                <c:pt idx="3">
                  <c:v>3083.5169999999989</c:v>
                </c:pt>
                <c:pt idx="4">
                  <c:v>3640.5856666666696</c:v>
                </c:pt>
                <c:pt idx="5">
                  <c:v>5636.2886666666718</c:v>
                </c:pt>
                <c:pt idx="6">
                  <c:v>6039.2413333333297</c:v>
                </c:pt>
                <c:pt idx="7">
                  <c:v>4563.1299999999992</c:v>
                </c:pt>
                <c:pt idx="8">
                  <c:v>4963.6443333333345</c:v>
                </c:pt>
                <c:pt idx="9">
                  <c:v>5441.9113333333344</c:v>
                </c:pt>
                <c:pt idx="10">
                  <c:v>6180.1106666666674</c:v>
                </c:pt>
                <c:pt idx="11">
                  <c:v>5454.2699999999995</c:v>
                </c:pt>
                <c:pt idx="12">
                  <c:v>5766.5903333333335</c:v>
                </c:pt>
                <c:pt idx="13">
                  <c:v>6668.1243333333368</c:v>
                </c:pt>
                <c:pt idx="14">
                  <c:v>6003.1653333333306</c:v>
                </c:pt>
                <c:pt idx="15">
                  <c:v>4516.1100000000006</c:v>
                </c:pt>
                <c:pt idx="16">
                  <c:v>4776.2669999999989</c:v>
                </c:pt>
                <c:pt idx="17">
                  <c:v>6380.2366666666667</c:v>
                </c:pt>
                <c:pt idx="18">
                  <c:v>6711.2170000000006</c:v>
                </c:pt>
                <c:pt idx="19">
                  <c:v>7592.2870000000003</c:v>
                </c:pt>
                <c:pt idx="20">
                  <c:v>4034.125666666665</c:v>
                </c:pt>
                <c:pt idx="21">
                  <c:v>6143.6153333333341</c:v>
                </c:pt>
                <c:pt idx="22">
                  <c:v>6483.6796666666669</c:v>
                </c:pt>
                <c:pt idx="23">
                  <c:v>5255.2130000000016</c:v>
                </c:pt>
                <c:pt idx="24">
                  <c:v>5513.971333333333</c:v>
                </c:pt>
                <c:pt idx="25">
                  <c:v>6610.1566666666677</c:v>
                </c:pt>
                <c:pt idx="26">
                  <c:v>6999.1789999999964</c:v>
                </c:pt>
                <c:pt idx="27">
                  <c:v>5239.7153333333345</c:v>
                </c:pt>
                <c:pt idx="28">
                  <c:v>5764.2546666666676</c:v>
                </c:pt>
                <c:pt idx="29">
                  <c:v>7168.3403333333335</c:v>
                </c:pt>
                <c:pt idx="30">
                  <c:v>6578.9993333333296</c:v>
                </c:pt>
                <c:pt idx="31">
                  <c:v>4646.1826666666711</c:v>
                </c:pt>
                <c:pt idx="32">
                  <c:v>4315.6746666666677</c:v>
                </c:pt>
                <c:pt idx="33">
                  <c:v>7161.0639999999976</c:v>
                </c:pt>
                <c:pt idx="34">
                  <c:v>6892.6690000000008</c:v>
                </c:pt>
                <c:pt idx="35">
                  <c:v>5043.0826666666662</c:v>
                </c:pt>
                <c:pt idx="36">
                  <c:v>5258.3886666666667</c:v>
                </c:pt>
                <c:pt idx="37">
                  <c:v>5816.4719999999998</c:v>
                </c:pt>
                <c:pt idx="38">
                  <c:v>5824.2203333333337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2E-2A4B-B8CA-C0DDA551F4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880320"/>
        <c:axId val="93689472"/>
      </c:barChart>
      <c:catAx>
        <c:axId val="173880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689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36894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3880320"/>
        <c:crosses val="autoZero"/>
        <c:crossBetween val="between"/>
        <c:majorUnit val="20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6685425964824496"/>
          <c:y val="0.871003947841688"/>
          <c:w val="0.24670467173615501"/>
          <c:h val="8.205146182649510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Ties (000) - 12 month moving total </a:t>
            </a:r>
          </a:p>
        </c:rich>
      </c:tx>
      <c:layout>
        <c:manualLayout>
          <c:xMode val="edge"/>
          <c:yMode val="edge"/>
          <c:x val="0.28268537837563901"/>
          <c:y val="3.64785407410666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744386476669"/>
          <c:y val="0.174358537764078"/>
          <c:w val="0.61676586595766902"/>
          <c:h val="0.43589634441019498"/>
        </c:manualLayout>
      </c:layout>
      <c:lineChart>
        <c:grouping val="standard"/>
        <c:varyColors val="0"/>
        <c:ser>
          <c:idx val="0"/>
          <c:order val="0"/>
          <c:tx>
            <c:v>Production</c:v>
          </c:tx>
          <c:spPr>
            <a:ln w="25400">
              <a:solidFill>
                <a:srgbClr val="000090"/>
              </a:solidFill>
              <a:prstDash val="solid"/>
            </a:ln>
          </c:spPr>
          <c:marker>
            <c:symbol val="none"/>
          </c:marker>
          <c:cat>
            <c:numRef>
              <c:f>data!$B$283:$B$387</c:f>
              <c:numCache>
                <c:formatCode>mmm\-yy</c:formatCode>
                <c:ptCount val="105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</c:numCache>
            </c:numRef>
          </c:cat>
          <c:val>
            <c:numRef>
              <c:f>data!$F$283:$F$387</c:f>
              <c:numCache>
                <c:formatCode>_(* #,##0_);_(* \(#,##0\);_(* "-"??_);_(@_)</c:formatCode>
                <c:ptCount val="105"/>
                <c:pt idx="0">
                  <c:v>21300.696000000004</c:v>
                </c:pt>
                <c:pt idx="1">
                  <c:v>19860.435000000001</c:v>
                </c:pt>
                <c:pt idx="2">
                  <c:v>18798.577000000001</c:v>
                </c:pt>
                <c:pt idx="3">
                  <c:v>17788.895000000004</c:v>
                </c:pt>
                <c:pt idx="4">
                  <c:v>17077.542000000001</c:v>
                </c:pt>
                <c:pt idx="5">
                  <c:v>16503.382000000001</c:v>
                </c:pt>
                <c:pt idx="6">
                  <c:v>16020.404</c:v>
                </c:pt>
                <c:pt idx="7">
                  <c:v>15856.581999999999</c:v>
                </c:pt>
                <c:pt idx="8">
                  <c:v>15970.325000000001</c:v>
                </c:pt>
                <c:pt idx="9">
                  <c:v>16313.459000000003</c:v>
                </c:pt>
                <c:pt idx="10">
                  <c:v>16710.849000000002</c:v>
                </c:pt>
                <c:pt idx="11">
                  <c:v>17190.100000000002</c:v>
                </c:pt>
                <c:pt idx="12">
                  <c:v>17714.519</c:v>
                </c:pt>
                <c:pt idx="13">
                  <c:v>18495.045000000002</c:v>
                </c:pt>
                <c:pt idx="14">
                  <c:v>19156.284000000003</c:v>
                </c:pt>
                <c:pt idx="15">
                  <c:v>19557.491000000002</c:v>
                </c:pt>
                <c:pt idx="16">
                  <c:v>20077.898000000001</c:v>
                </c:pt>
                <c:pt idx="17">
                  <c:v>20765.665000000001</c:v>
                </c:pt>
                <c:pt idx="18">
                  <c:v>21128.425000000003</c:v>
                </c:pt>
                <c:pt idx="19">
                  <c:v>21807.194</c:v>
                </c:pt>
                <c:pt idx="20">
                  <c:v>22118.818000000003</c:v>
                </c:pt>
                <c:pt idx="21">
                  <c:v>22265.055</c:v>
                </c:pt>
                <c:pt idx="22">
                  <c:v>22598.415000000001</c:v>
                </c:pt>
                <c:pt idx="23">
                  <c:v>22689.418000000001</c:v>
                </c:pt>
                <c:pt idx="24">
                  <c:v>22897.671000000002</c:v>
                </c:pt>
                <c:pt idx="25">
                  <c:v>23231.411</c:v>
                </c:pt>
                <c:pt idx="26">
                  <c:v>23440.859</c:v>
                </c:pt>
                <c:pt idx="27">
                  <c:v>23818.515000000003</c:v>
                </c:pt>
                <c:pt idx="28">
                  <c:v>24413.870999999999</c:v>
                </c:pt>
                <c:pt idx="29">
                  <c:v>24588.393999999997</c:v>
                </c:pt>
                <c:pt idx="30">
                  <c:v>24861.031999999996</c:v>
                </c:pt>
                <c:pt idx="31">
                  <c:v>25161.728999999996</c:v>
                </c:pt>
                <c:pt idx="32">
                  <c:v>25167.17</c:v>
                </c:pt>
                <c:pt idx="33">
                  <c:v>25447.845999999998</c:v>
                </c:pt>
                <c:pt idx="34">
                  <c:v>25381.393000000004</c:v>
                </c:pt>
                <c:pt idx="35">
                  <c:v>25264.451000000001</c:v>
                </c:pt>
                <c:pt idx="36">
                  <c:v>25405.25</c:v>
                </c:pt>
                <c:pt idx="37">
                  <c:v>25140.110000000004</c:v>
                </c:pt>
                <c:pt idx="38">
                  <c:v>24700.704000000002</c:v>
                </c:pt>
                <c:pt idx="39">
                  <c:v>24392.195999999996</c:v>
                </c:pt>
                <c:pt idx="40">
                  <c:v>23867.506999999998</c:v>
                </c:pt>
                <c:pt idx="41">
                  <c:v>23197.845000000001</c:v>
                </c:pt>
                <c:pt idx="42">
                  <c:v>22875.331000000002</c:v>
                </c:pt>
                <c:pt idx="43">
                  <c:v>22255.465</c:v>
                </c:pt>
                <c:pt idx="44">
                  <c:v>21921.342000000001</c:v>
                </c:pt>
                <c:pt idx="45">
                  <c:v>21717.58</c:v>
                </c:pt>
                <c:pt idx="46">
                  <c:v>21535.364000000001</c:v>
                </c:pt>
                <c:pt idx="47">
                  <c:v>21359.764999999999</c:v>
                </c:pt>
                <c:pt idx="48">
                  <c:v>20861.326999999997</c:v>
                </c:pt>
                <c:pt idx="49">
                  <c:v>20587.906999999999</c:v>
                </c:pt>
                <c:pt idx="50">
                  <c:v>20504.788</c:v>
                </c:pt>
                <c:pt idx="51">
                  <c:v>20340.152000000002</c:v>
                </c:pt>
                <c:pt idx="52">
                  <c:v>20140.75</c:v>
                </c:pt>
                <c:pt idx="53">
                  <c:v>20242.708999999999</c:v>
                </c:pt>
                <c:pt idx="54">
                  <c:v>20223.714</c:v>
                </c:pt>
                <c:pt idx="55">
                  <c:v>20123.464</c:v>
                </c:pt>
                <c:pt idx="56">
                  <c:v>20262.205999999998</c:v>
                </c:pt>
                <c:pt idx="57">
                  <c:v>20237.921000000002</c:v>
                </c:pt>
                <c:pt idx="58">
                  <c:v>20191.940999999999</c:v>
                </c:pt>
                <c:pt idx="59">
                  <c:v>20549.894</c:v>
                </c:pt>
                <c:pt idx="60">
                  <c:v>20999.649000000001</c:v>
                </c:pt>
                <c:pt idx="61">
                  <c:v>21447.923000000003</c:v>
                </c:pt>
                <c:pt idx="62">
                  <c:v>21839.812000000002</c:v>
                </c:pt>
                <c:pt idx="63">
                  <c:v>22472.318000000003</c:v>
                </c:pt>
                <c:pt idx="64">
                  <c:v>23043.146000000001</c:v>
                </c:pt>
                <c:pt idx="65">
                  <c:v>23544.516</c:v>
                </c:pt>
                <c:pt idx="66">
                  <c:v>24154.760999999999</c:v>
                </c:pt>
                <c:pt idx="67">
                  <c:v>24846.267</c:v>
                </c:pt>
                <c:pt idx="68">
                  <c:v>25496.224000000002</c:v>
                </c:pt>
                <c:pt idx="69">
                  <c:v>26081.26</c:v>
                </c:pt>
                <c:pt idx="70">
                  <c:v>26513.091999999997</c:v>
                </c:pt>
                <c:pt idx="71">
                  <c:v>26897.951000000001</c:v>
                </c:pt>
                <c:pt idx="72">
                  <c:v>27111.597999999998</c:v>
                </c:pt>
                <c:pt idx="73">
                  <c:v>27401.776000000002</c:v>
                </c:pt>
                <c:pt idx="74">
                  <c:v>27870.039999999997</c:v>
                </c:pt>
                <c:pt idx="75">
                  <c:v>27992.350999999995</c:v>
                </c:pt>
                <c:pt idx="76">
                  <c:v>28110.731999999996</c:v>
                </c:pt>
                <c:pt idx="77">
                  <c:v>28438.521999999997</c:v>
                </c:pt>
                <c:pt idx="78">
                  <c:v>28255.773000000001</c:v>
                </c:pt>
                <c:pt idx="79">
                  <c:v>28243.113000000001</c:v>
                </c:pt>
                <c:pt idx="80">
                  <c:v>28005.031000000003</c:v>
                </c:pt>
                <c:pt idx="81">
                  <c:v>27529.954000000005</c:v>
                </c:pt>
                <c:pt idx="82">
                  <c:v>27487.764999999999</c:v>
                </c:pt>
                <c:pt idx="83">
                  <c:v>27152.068000000007</c:v>
                </c:pt>
                <c:pt idx="84">
                  <c:v>26826.739000000005</c:v>
                </c:pt>
                <c:pt idx="85">
                  <c:v>26455.347000000002</c:v>
                </c:pt>
                <c:pt idx="86">
                  <c:v>25812.83</c:v>
                </c:pt>
                <c:pt idx="87">
                  <c:v>25264.493999999999</c:v>
                </c:pt>
                <c:pt idx="88">
                  <c:v>24915.331999999999</c:v>
                </c:pt>
                <c:pt idx="89">
                  <c:v>24175.332999999999</c:v>
                </c:pt>
                <c:pt idx="90">
                  <c:v>23601.968999999997</c:v>
                </c:pt>
                <c:pt idx="91">
                  <c:v>23106.938999999998</c:v>
                </c:pt>
                <c:pt idx="92">
                  <c:v>22509.803999999996</c:v>
                </c:pt>
                <c:pt idx="93">
                  <c:v>21843.295999999998</c:v>
                </c:pt>
                <c:pt idx="94">
                  <c:v>21173.19</c:v>
                </c:pt>
                <c:pt idx="95">
                  <c:v>20502.122000000003</c:v>
                </c:pt>
                <c:pt idx="96">
                  <c:v>19887.472999999998</c:v>
                </c:pt>
                <c:pt idx="97">
                  <c:v>19498.923999999999</c:v>
                </c:pt>
                <c:pt idx="98">
                  <c:v>19106.233</c:v>
                </c:pt>
                <c:pt idx="99">
                  <c:v>18689.628000000001</c:v>
                </c:pt>
                <c:pt idx="100">
                  <c:v>18320.41</c:v>
                </c:pt>
                <c:pt idx="101">
                  <c:v>18064.118999999999</c:v>
                </c:pt>
                <c:pt idx="102">
                  <c:v>17833.489000000001</c:v>
                </c:pt>
                <c:pt idx="103">
                  <c:v>17529.059000000001</c:v>
                </c:pt>
                <c:pt idx="104">
                  <c:v>17367.289000000001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09-9C4B-B11B-443C53B7E7D8}"/>
            </c:ext>
          </c:extLst>
        </c:ser>
        <c:ser>
          <c:idx val="1"/>
          <c:order val="1"/>
          <c:tx>
            <c:v>Purchases</c:v>
          </c:tx>
          <c:spPr>
            <a:ln w="25400">
              <a:solidFill>
                <a:srgbClr val="DD0806"/>
              </a:solidFill>
              <a:prstDash val="solid"/>
            </a:ln>
          </c:spPr>
          <c:marker>
            <c:symbol val="none"/>
          </c:marker>
          <c:cat>
            <c:numRef>
              <c:f>data!$B$283:$B$383</c:f>
              <c:numCache>
                <c:formatCode>mmm\-yy</c:formatCode>
                <c:ptCount val="101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</c:numCache>
            </c:numRef>
          </c:cat>
          <c:val>
            <c:numRef>
              <c:f>data!$M$283:$M$387</c:f>
              <c:numCache>
                <c:formatCode>_(* #,##0_);_(* \(#,##0\);_(* "-"??_);_(@_)</c:formatCode>
                <c:ptCount val="105"/>
                <c:pt idx="0">
                  <c:v>18687.349333333339</c:v>
                </c:pt>
                <c:pt idx="1">
                  <c:v>17719.902000000006</c:v>
                </c:pt>
                <c:pt idx="2">
                  <c:v>17319.920666666669</c:v>
                </c:pt>
                <c:pt idx="3">
                  <c:v>17111.998333333333</c:v>
                </c:pt>
                <c:pt idx="4">
                  <c:v>17175.866666666665</c:v>
                </c:pt>
                <c:pt idx="5">
                  <c:v>17373.932000000004</c:v>
                </c:pt>
                <c:pt idx="6">
                  <c:v>17502.241666666661</c:v>
                </c:pt>
                <c:pt idx="7">
                  <c:v>17930.008666666665</c:v>
                </c:pt>
                <c:pt idx="8">
                  <c:v>18399.632666666668</c:v>
                </c:pt>
                <c:pt idx="9">
                  <c:v>18984.088</c:v>
                </c:pt>
                <c:pt idx="10">
                  <c:v>19490.605666666666</c:v>
                </c:pt>
                <c:pt idx="11">
                  <c:v>19879.245666666669</c:v>
                </c:pt>
                <c:pt idx="12">
                  <c:v>20317.496333333325</c:v>
                </c:pt>
                <c:pt idx="13">
                  <c:v>20917.184666666661</c:v>
                </c:pt>
                <c:pt idx="14">
                  <c:v>21202.304333333333</c:v>
                </c:pt>
                <c:pt idx="15">
                  <c:v>20995.892666666667</c:v>
                </c:pt>
                <c:pt idx="16">
                  <c:v>20986.167333333335</c:v>
                </c:pt>
                <c:pt idx="17">
                  <c:v>21007.926999999996</c:v>
                </c:pt>
                <c:pt idx="18">
                  <c:v>20909.567666666666</c:v>
                </c:pt>
                <c:pt idx="19">
                  <c:v>21026.9</c:v>
                </c:pt>
                <c:pt idx="20">
                  <c:v>21148.796333333335</c:v>
                </c:pt>
                <c:pt idx="21">
                  <c:v>21367.35666666667</c:v>
                </c:pt>
                <c:pt idx="22">
                  <c:v>21895.652000000006</c:v>
                </c:pt>
                <c:pt idx="23">
                  <c:v>22039.936333333335</c:v>
                </c:pt>
                <c:pt idx="24">
                  <c:v>22106.059000000005</c:v>
                </c:pt>
                <c:pt idx="25">
                  <c:v>22509.375</c:v>
                </c:pt>
                <c:pt idx="26">
                  <c:v>22842.882333333335</c:v>
                </c:pt>
                <c:pt idx="27">
                  <c:v>23386.149666666672</c:v>
                </c:pt>
                <c:pt idx="28">
                  <c:v>23883.669333333335</c:v>
                </c:pt>
                <c:pt idx="29">
                  <c:v>24069.095333333335</c:v>
                </c:pt>
                <c:pt idx="30">
                  <c:v>24282.370333333332</c:v>
                </c:pt>
                <c:pt idx="31">
                  <c:v>24269.365000000002</c:v>
                </c:pt>
                <c:pt idx="32">
                  <c:v>23892.149999999998</c:v>
                </c:pt>
                <c:pt idx="33">
                  <c:v>23577.274333333335</c:v>
                </c:pt>
                <c:pt idx="34">
                  <c:v>23220.925999999999</c:v>
                </c:pt>
                <c:pt idx="35">
                  <c:v>22953.99</c:v>
                </c:pt>
                <c:pt idx="36">
                  <c:v>22881.923999999999</c:v>
                </c:pt>
                <c:pt idx="37">
                  <c:v>22416.841333333337</c:v>
                </c:pt>
                <c:pt idx="38">
                  <c:v>21963.666666666664</c:v>
                </c:pt>
                <c:pt idx="39">
                  <c:v>21824.119000000002</c:v>
                </c:pt>
                <c:pt idx="40">
                  <c:v>21904.81</c:v>
                </c:pt>
                <c:pt idx="41">
                  <c:v>21675.779000000002</c:v>
                </c:pt>
                <c:pt idx="42">
                  <c:v>21942.613999999994</c:v>
                </c:pt>
                <c:pt idx="43">
                  <c:v>22011.339999999997</c:v>
                </c:pt>
                <c:pt idx="44">
                  <c:v>22383.830666666665</c:v>
                </c:pt>
                <c:pt idx="45">
                  <c:v>23035.260000000002</c:v>
                </c:pt>
                <c:pt idx="46">
                  <c:v>23463.595999999994</c:v>
                </c:pt>
                <c:pt idx="47">
                  <c:v>25460.007666666668</c:v>
                </c:pt>
                <c:pt idx="48">
                  <c:v>25022.988333333335</c:v>
                </c:pt>
                <c:pt idx="49">
                  <c:v>24442.740333333335</c:v>
                </c:pt>
                <c:pt idx="50">
                  <c:v>24717.866333333335</c:v>
                </c:pt>
                <c:pt idx="51">
                  <c:v>24716.817666666659</c:v>
                </c:pt>
                <c:pt idx="52">
                  <c:v>24364.592333333334</c:v>
                </c:pt>
                <c:pt idx="53">
                  <c:v>24481.244999999995</c:v>
                </c:pt>
                <c:pt idx="54">
                  <c:v>24383.742666666669</c:v>
                </c:pt>
                <c:pt idx="55">
                  <c:v>24415.43233333333</c:v>
                </c:pt>
                <c:pt idx="56">
                  <c:v>24253.707666666665</c:v>
                </c:pt>
                <c:pt idx="57">
                  <c:v>23802.076333333334</c:v>
                </c:pt>
                <c:pt idx="58">
                  <c:v>23438.451666666671</c:v>
                </c:pt>
                <c:pt idx="59">
                  <c:v>21916.633666666668</c:v>
                </c:pt>
                <c:pt idx="60">
                  <c:v>22645.312666666669</c:v>
                </c:pt>
                <c:pt idx="61">
                  <c:v>23441.397666666668</c:v>
                </c:pt>
                <c:pt idx="62">
                  <c:v>23396.47933333334</c:v>
                </c:pt>
                <c:pt idx="63">
                  <c:v>23580.258333333339</c:v>
                </c:pt>
                <c:pt idx="64">
                  <c:v>23775.495333333336</c:v>
                </c:pt>
                <c:pt idx="65">
                  <c:v>23863.020666666667</c:v>
                </c:pt>
                <c:pt idx="66">
                  <c:v>24057.278999999999</c:v>
                </c:pt>
                <c:pt idx="67">
                  <c:v>24158.481666666667</c:v>
                </c:pt>
                <c:pt idx="68">
                  <c:v>24378.52</c:v>
                </c:pt>
                <c:pt idx="69">
                  <c:v>24486.563333333328</c:v>
                </c:pt>
                <c:pt idx="70">
                  <c:v>24406.119333333329</c:v>
                </c:pt>
                <c:pt idx="71">
                  <c:v>24363.022333333331</c:v>
                </c:pt>
                <c:pt idx="72">
                  <c:v>24232.428</c:v>
                </c:pt>
                <c:pt idx="73">
                  <c:v>24361.582000000006</c:v>
                </c:pt>
                <c:pt idx="74">
                  <c:v>24613.305666666663</c:v>
                </c:pt>
                <c:pt idx="75">
                  <c:v>24674.712</c:v>
                </c:pt>
                <c:pt idx="76">
                  <c:v>24778.591666666667</c:v>
                </c:pt>
                <c:pt idx="77">
                  <c:v>25171.489333333331</c:v>
                </c:pt>
                <c:pt idx="78">
                  <c:v>25017.663000000004</c:v>
                </c:pt>
                <c:pt idx="79">
                  <c:v>24981.15633333334</c:v>
                </c:pt>
                <c:pt idx="80">
                  <c:v>24751.309666666668</c:v>
                </c:pt>
                <c:pt idx="81">
                  <c:v>24183.937000000005</c:v>
                </c:pt>
                <c:pt idx="82">
                  <c:v>24481.184999999998</c:v>
                </c:pt>
                <c:pt idx="83">
                  <c:v>24157.777000000006</c:v>
                </c:pt>
                <c:pt idx="84">
                  <c:v>23745.431666666667</c:v>
                </c:pt>
                <c:pt idx="85">
                  <c:v>23155.386000000002</c:v>
                </c:pt>
                <c:pt idx="86">
                  <c:v>22709.197000000004</c:v>
                </c:pt>
                <c:pt idx="87">
                  <c:v>22784.05899999999</c:v>
                </c:pt>
                <c:pt idx="88">
                  <c:v>22850.032666666666</c:v>
                </c:pt>
                <c:pt idx="89">
                  <c:v>22701.920666666669</c:v>
                </c:pt>
                <c:pt idx="90">
                  <c:v>22701.356666666667</c:v>
                </c:pt>
                <c:pt idx="91">
                  <c:v>22855.10833333333</c:v>
                </c:pt>
                <c:pt idx="92">
                  <c:v>23015.590333333337</c:v>
                </c:pt>
                <c:pt idx="93">
                  <c:v>23342.49933333333</c:v>
                </c:pt>
                <c:pt idx="94">
                  <c:v>23245.367333333335</c:v>
                </c:pt>
                <c:pt idx="95">
                  <c:v>23412.490333333335</c:v>
                </c:pt>
                <c:pt idx="96">
                  <c:v>23700.087999999996</c:v>
                </c:pt>
                <c:pt idx="97">
                  <c:v>24306.108000000004</c:v>
                </c:pt>
                <c:pt idx="98">
                  <c:v>24355.204333333328</c:v>
                </c:pt>
                <c:pt idx="99">
                  <c:v>23775.373000000003</c:v>
                </c:pt>
                <c:pt idx="100">
                  <c:v>23269.558000000001</c:v>
                </c:pt>
                <c:pt idx="101">
                  <c:v>23010.612333333338</c:v>
                </c:pt>
                <c:pt idx="102">
                  <c:v>22689.551333333337</c:v>
                </c:pt>
                <c:pt idx="103">
                  <c:v>22420.118333333336</c:v>
                </c:pt>
                <c:pt idx="104">
                  <c:v>21942.163666666664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09-9C4B-B11B-443C53B7E7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3881344"/>
        <c:axId val="93691200"/>
      </c:lineChart>
      <c:dateAx>
        <c:axId val="17388134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691200"/>
        <c:crosses val="autoZero"/>
        <c:auto val="1"/>
        <c:lblOffset val="100"/>
        <c:baseTimeUnit val="months"/>
        <c:majorUnit val="6"/>
        <c:majorTimeUnit val="months"/>
        <c:minorUnit val="1"/>
        <c:minorTimeUnit val="months"/>
      </c:dateAx>
      <c:valAx>
        <c:axId val="93691200"/>
        <c:scaling>
          <c:orientation val="minMax"/>
          <c:max val="29000"/>
          <c:min val="1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3881344"/>
        <c:crosses val="autoZero"/>
        <c:crossBetween val="between"/>
        <c:majorUnit val="20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241439736308905"/>
          <c:y val="0.73845968935374295"/>
          <c:w val="0.171656519328024"/>
          <c:h val="0.1128202303179330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5" r="0.5" t="1" header="0.5" footer="0.5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en-US" b="1"/>
              <a:t>Tie Inventories (000) 3-month moving average</a:t>
            </a:r>
          </a:p>
        </c:rich>
      </c:tx>
      <c:layout>
        <c:manualLayout>
          <c:xMode val="edge"/>
          <c:yMode val="edge"/>
          <c:x val="0.21561272908572018"/>
          <c:y val="1.43803798718708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5962973716120398E-2"/>
          <c:y val="0.12511195255066401"/>
          <c:w val="0.85295290974224902"/>
          <c:h val="0.6986086416617277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90"/>
              </a:solidFill>
              <a:prstDash val="solid"/>
            </a:ln>
            <a:effectLst>
              <a:outerShdw blurRad="50800" dist="38100" dir="2700000" algn="tl" rotWithShape="0">
                <a:srgbClr val="000000">
                  <a:alpha val="43000"/>
                </a:srgbClr>
              </a:outerShdw>
            </a:effectLst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  <a:effectLst>
                <a:outerShdw blurRad="50800" dist="38100" dir="2700000" algn="tl" rotWithShape="0">
                  <a:srgbClr val="000000">
                    <a:alpha val="43000"/>
                  </a:srgbClr>
                </a:outerShdw>
              </a:effectLst>
            </c:spPr>
          </c:marker>
          <c:cat>
            <c:numRef>
              <c:f>data!$B$282:$B$387</c:f>
              <c:numCache>
                <c:formatCode>mmm\-yy</c:formatCode>
                <c:ptCount val="106"/>
                <c:pt idx="0">
                  <c:v>38687</c:v>
                </c:pt>
                <c:pt idx="1">
                  <c:v>38718</c:v>
                </c:pt>
                <c:pt idx="2">
                  <c:v>38749</c:v>
                </c:pt>
                <c:pt idx="3">
                  <c:v>38777</c:v>
                </c:pt>
                <c:pt idx="4">
                  <c:v>38808</c:v>
                </c:pt>
                <c:pt idx="5">
                  <c:v>38838</c:v>
                </c:pt>
                <c:pt idx="6">
                  <c:v>38869</c:v>
                </c:pt>
                <c:pt idx="7">
                  <c:v>38899</c:v>
                </c:pt>
                <c:pt idx="8">
                  <c:v>38930</c:v>
                </c:pt>
                <c:pt idx="9">
                  <c:v>38961</c:v>
                </c:pt>
                <c:pt idx="10">
                  <c:v>38991</c:v>
                </c:pt>
                <c:pt idx="11">
                  <c:v>39022</c:v>
                </c:pt>
                <c:pt idx="12">
                  <c:v>39052</c:v>
                </c:pt>
                <c:pt idx="13">
                  <c:v>39083</c:v>
                </c:pt>
                <c:pt idx="14">
                  <c:v>39114</c:v>
                </c:pt>
                <c:pt idx="15">
                  <c:v>39142</c:v>
                </c:pt>
                <c:pt idx="16">
                  <c:v>39173</c:v>
                </c:pt>
                <c:pt idx="17">
                  <c:v>39203</c:v>
                </c:pt>
                <c:pt idx="18">
                  <c:v>39234</c:v>
                </c:pt>
                <c:pt idx="19">
                  <c:v>39264</c:v>
                </c:pt>
                <c:pt idx="20">
                  <c:v>39295</c:v>
                </c:pt>
                <c:pt idx="21">
                  <c:v>39326</c:v>
                </c:pt>
                <c:pt idx="22">
                  <c:v>39356</c:v>
                </c:pt>
                <c:pt idx="23">
                  <c:v>39387</c:v>
                </c:pt>
                <c:pt idx="24">
                  <c:v>39417</c:v>
                </c:pt>
                <c:pt idx="25">
                  <c:v>39448</c:v>
                </c:pt>
                <c:pt idx="26">
                  <c:v>39479</c:v>
                </c:pt>
                <c:pt idx="27">
                  <c:v>39508</c:v>
                </c:pt>
                <c:pt idx="28">
                  <c:v>39539</c:v>
                </c:pt>
                <c:pt idx="29">
                  <c:v>39569</c:v>
                </c:pt>
                <c:pt idx="30">
                  <c:v>39600</c:v>
                </c:pt>
                <c:pt idx="31">
                  <c:v>39630</c:v>
                </c:pt>
                <c:pt idx="32">
                  <c:v>39661</c:v>
                </c:pt>
                <c:pt idx="33">
                  <c:v>39692</c:v>
                </c:pt>
                <c:pt idx="34">
                  <c:v>39722</c:v>
                </c:pt>
                <c:pt idx="35">
                  <c:v>39753</c:v>
                </c:pt>
                <c:pt idx="36">
                  <c:v>39783</c:v>
                </c:pt>
                <c:pt idx="37">
                  <c:v>39814</c:v>
                </c:pt>
                <c:pt idx="38">
                  <c:v>39845</c:v>
                </c:pt>
                <c:pt idx="39">
                  <c:v>39873</c:v>
                </c:pt>
                <c:pt idx="40">
                  <c:v>39904</c:v>
                </c:pt>
                <c:pt idx="41">
                  <c:v>39934</c:v>
                </c:pt>
                <c:pt idx="42">
                  <c:v>39965</c:v>
                </c:pt>
                <c:pt idx="43">
                  <c:v>39995</c:v>
                </c:pt>
                <c:pt idx="44">
                  <c:v>40026</c:v>
                </c:pt>
                <c:pt idx="45">
                  <c:v>40057</c:v>
                </c:pt>
                <c:pt idx="46">
                  <c:v>40087</c:v>
                </c:pt>
                <c:pt idx="47">
                  <c:v>40118</c:v>
                </c:pt>
                <c:pt idx="48">
                  <c:v>40148</c:v>
                </c:pt>
                <c:pt idx="49">
                  <c:v>40179</c:v>
                </c:pt>
                <c:pt idx="50">
                  <c:v>40210</c:v>
                </c:pt>
                <c:pt idx="51">
                  <c:v>40238</c:v>
                </c:pt>
                <c:pt idx="52">
                  <c:v>40269</c:v>
                </c:pt>
                <c:pt idx="53">
                  <c:v>40299</c:v>
                </c:pt>
                <c:pt idx="54">
                  <c:v>40330</c:v>
                </c:pt>
                <c:pt idx="55">
                  <c:v>40360</c:v>
                </c:pt>
                <c:pt idx="56">
                  <c:v>40391</c:v>
                </c:pt>
                <c:pt idx="57">
                  <c:v>40422</c:v>
                </c:pt>
                <c:pt idx="58">
                  <c:v>40452</c:v>
                </c:pt>
                <c:pt idx="59">
                  <c:v>40483</c:v>
                </c:pt>
                <c:pt idx="60">
                  <c:v>40513</c:v>
                </c:pt>
                <c:pt idx="61">
                  <c:v>40544</c:v>
                </c:pt>
                <c:pt idx="62">
                  <c:v>40575</c:v>
                </c:pt>
                <c:pt idx="63">
                  <c:v>40603</c:v>
                </c:pt>
                <c:pt idx="64">
                  <c:v>40634</c:v>
                </c:pt>
                <c:pt idx="65">
                  <c:v>40664</c:v>
                </c:pt>
                <c:pt idx="66">
                  <c:v>40695</c:v>
                </c:pt>
                <c:pt idx="67">
                  <c:v>40725</c:v>
                </c:pt>
                <c:pt idx="68">
                  <c:v>40756</c:v>
                </c:pt>
                <c:pt idx="69">
                  <c:v>40787</c:v>
                </c:pt>
                <c:pt idx="70">
                  <c:v>40817</c:v>
                </c:pt>
                <c:pt idx="71">
                  <c:v>40848</c:v>
                </c:pt>
                <c:pt idx="72">
                  <c:v>40878</c:v>
                </c:pt>
                <c:pt idx="73">
                  <c:v>40909</c:v>
                </c:pt>
                <c:pt idx="74">
                  <c:v>40940</c:v>
                </c:pt>
                <c:pt idx="75">
                  <c:v>40969</c:v>
                </c:pt>
                <c:pt idx="76">
                  <c:v>41000</c:v>
                </c:pt>
                <c:pt idx="77">
                  <c:v>41030</c:v>
                </c:pt>
                <c:pt idx="78">
                  <c:v>41061</c:v>
                </c:pt>
                <c:pt idx="79">
                  <c:v>41091</c:v>
                </c:pt>
                <c:pt idx="80">
                  <c:v>41122</c:v>
                </c:pt>
                <c:pt idx="81">
                  <c:v>41153</c:v>
                </c:pt>
                <c:pt idx="82">
                  <c:v>41183</c:v>
                </c:pt>
                <c:pt idx="83">
                  <c:v>41214</c:v>
                </c:pt>
                <c:pt idx="84">
                  <c:v>41244</c:v>
                </c:pt>
                <c:pt idx="85">
                  <c:v>41275</c:v>
                </c:pt>
                <c:pt idx="86">
                  <c:v>41306</c:v>
                </c:pt>
                <c:pt idx="87">
                  <c:v>41334</c:v>
                </c:pt>
                <c:pt idx="88">
                  <c:v>41365</c:v>
                </c:pt>
                <c:pt idx="89">
                  <c:v>41395</c:v>
                </c:pt>
                <c:pt idx="90">
                  <c:v>41426</c:v>
                </c:pt>
                <c:pt idx="91">
                  <c:v>41456</c:v>
                </c:pt>
                <c:pt idx="92">
                  <c:v>41487</c:v>
                </c:pt>
                <c:pt idx="93">
                  <c:v>41518</c:v>
                </c:pt>
                <c:pt idx="94">
                  <c:v>41548</c:v>
                </c:pt>
                <c:pt idx="95">
                  <c:v>41579</c:v>
                </c:pt>
                <c:pt idx="96">
                  <c:v>41609</c:v>
                </c:pt>
                <c:pt idx="97">
                  <c:v>41640</c:v>
                </c:pt>
                <c:pt idx="98">
                  <c:v>41671</c:v>
                </c:pt>
                <c:pt idx="99">
                  <c:v>41699</c:v>
                </c:pt>
                <c:pt idx="100">
                  <c:v>41730</c:v>
                </c:pt>
                <c:pt idx="101">
                  <c:v>41760</c:v>
                </c:pt>
                <c:pt idx="102">
                  <c:v>41791</c:v>
                </c:pt>
                <c:pt idx="103">
                  <c:v>41821</c:v>
                </c:pt>
                <c:pt idx="104">
                  <c:v>41852</c:v>
                </c:pt>
                <c:pt idx="105">
                  <c:v>41883</c:v>
                </c:pt>
              </c:numCache>
            </c:numRef>
          </c:cat>
          <c:val>
            <c:numRef>
              <c:f>data!$H$282:$H$387</c:f>
              <c:numCache>
                <c:formatCode>#,##0_);\(#,##0\)</c:formatCode>
                <c:ptCount val="106"/>
                <c:pt idx="0">
                  <c:v>18690.716666666671</c:v>
                </c:pt>
                <c:pt idx="1">
                  <c:v>18762.149999999998</c:v>
                </c:pt>
                <c:pt idx="2">
                  <c:v>18678.810333333331</c:v>
                </c:pt>
                <c:pt idx="3">
                  <c:v>18383.811000000002</c:v>
                </c:pt>
                <c:pt idx="4">
                  <c:v>17787.017</c:v>
                </c:pt>
                <c:pt idx="5">
                  <c:v>17220.471666666668</c:v>
                </c:pt>
                <c:pt idx="6">
                  <c:v>16575.50333333333</c:v>
                </c:pt>
                <c:pt idx="7">
                  <c:v>16146.974000000002</c:v>
                </c:pt>
                <c:pt idx="8">
                  <c:v>15610.377666666667</c:v>
                </c:pt>
                <c:pt idx="9">
                  <c:v>15354.977000000001</c:v>
                </c:pt>
                <c:pt idx="10">
                  <c:v>15371.749000000002</c:v>
                </c:pt>
                <c:pt idx="11">
                  <c:v>15654.830000000002</c:v>
                </c:pt>
                <c:pt idx="12">
                  <c:v>16001.571000000002</c:v>
                </c:pt>
                <c:pt idx="13">
                  <c:v>16159.172666666667</c:v>
                </c:pt>
                <c:pt idx="14">
                  <c:v>16256.670666666667</c:v>
                </c:pt>
                <c:pt idx="15">
                  <c:v>16337.790666666668</c:v>
                </c:pt>
                <c:pt idx="16">
                  <c:v>16348.615333333335</c:v>
                </c:pt>
                <c:pt idx="17">
                  <c:v>16312.202333333335</c:v>
                </c:pt>
                <c:pt idx="18">
                  <c:v>16333.241333333333</c:v>
                </c:pt>
                <c:pt idx="19">
                  <c:v>16365.831333333335</c:v>
                </c:pt>
                <c:pt idx="20">
                  <c:v>16390.671666666665</c:v>
                </c:pt>
                <c:pt idx="21">
                  <c:v>16324.998666666666</c:v>
                </c:pt>
                <c:pt idx="22">
                  <c:v>16269.447333333332</c:v>
                </c:pt>
                <c:pt idx="23">
                  <c:v>16357.592999999999</c:v>
                </c:pt>
                <c:pt idx="24">
                  <c:v>16651.052666666666</c:v>
                </c:pt>
                <c:pt idx="25">
                  <c:v>16950.784666666663</c:v>
                </c:pt>
                <c:pt idx="26">
                  <c:v>16978.706666666665</c:v>
                </c:pt>
                <c:pt idx="27">
                  <c:v>16935.767333333333</c:v>
                </c:pt>
                <c:pt idx="28">
                  <c:v>16780.980666666666</c:v>
                </c:pt>
                <c:pt idx="29">
                  <c:v>16842.403999999999</c:v>
                </c:pt>
                <c:pt idx="30">
                  <c:v>16852.539999999997</c:v>
                </c:pt>
                <c:pt idx="31">
                  <c:v>16944.492999999999</c:v>
                </c:pt>
                <c:pt idx="32">
                  <c:v>17283.035666666663</c:v>
                </c:pt>
                <c:pt idx="33">
                  <c:v>17600.018666666667</c:v>
                </c:pt>
                <c:pt idx="34">
                  <c:v>18140.019</c:v>
                </c:pt>
                <c:pt idx="35">
                  <c:v>18518.059999999998</c:v>
                </c:pt>
                <c:pt idx="36">
                  <c:v>18961.513666666666</c:v>
                </c:pt>
                <c:pt idx="37">
                  <c:v>19474.110666666667</c:v>
                </c:pt>
                <c:pt idx="38">
                  <c:v>19701.975333333332</c:v>
                </c:pt>
                <c:pt idx="39">
                  <c:v>19672.804666666667</c:v>
                </c:pt>
                <c:pt idx="40">
                  <c:v>19349.057666666664</c:v>
                </c:pt>
                <c:pt idx="41">
                  <c:v>18805.100999999999</c:v>
                </c:pt>
                <c:pt idx="42">
                  <c:v>18374.606</c:v>
                </c:pt>
                <c:pt idx="43">
                  <c:v>17877.210000000003</c:v>
                </c:pt>
                <c:pt idx="44">
                  <c:v>17527.160666666667</c:v>
                </c:pt>
                <c:pt idx="45">
                  <c:v>17137.53</c:v>
                </c:pt>
                <c:pt idx="46">
                  <c:v>16822.339</c:v>
                </c:pt>
                <c:pt idx="47">
                  <c:v>16589.828000000001</c:v>
                </c:pt>
                <c:pt idx="48">
                  <c:v>17075.707999999999</c:v>
                </c:pt>
                <c:pt idx="49">
                  <c:v>17526.886333333332</c:v>
                </c:pt>
                <c:pt idx="50">
                  <c:v>18061.578999999998</c:v>
                </c:pt>
                <c:pt idx="51">
                  <c:v>17674.163333333334</c:v>
                </c:pt>
                <c:pt idx="52">
                  <c:v>17186.829000000002</c:v>
                </c:pt>
                <c:pt idx="53">
                  <c:v>16795.695666666667</c:v>
                </c:pt>
                <c:pt idx="54">
                  <c:v>16350.507</c:v>
                </c:pt>
                <c:pt idx="55">
                  <c:v>15931.618333333334</c:v>
                </c:pt>
                <c:pt idx="56">
                  <c:v>15449.629333333336</c:v>
                </c:pt>
                <c:pt idx="57">
                  <c:v>15360.465333333334</c:v>
                </c:pt>
                <c:pt idx="58">
                  <c:v>15472.620666666668</c:v>
                </c:pt>
                <c:pt idx="59">
                  <c:v>15557.754333333332</c:v>
                </c:pt>
                <c:pt idx="60">
                  <c:v>15708.968333333332</c:v>
                </c:pt>
                <c:pt idx="61">
                  <c:v>15881.222666666667</c:v>
                </c:pt>
                <c:pt idx="62">
                  <c:v>16068.104333333335</c:v>
                </c:pt>
                <c:pt idx="63">
                  <c:v>16117.495999999999</c:v>
                </c:pt>
                <c:pt idx="64">
                  <c:v>16078.888666666666</c:v>
                </c:pt>
                <c:pt idx="65">
                  <c:v>16063.346333333333</c:v>
                </c:pt>
                <c:pt idx="66">
                  <c:v>16032.002333333332</c:v>
                </c:pt>
                <c:pt idx="67">
                  <c:v>16029.100333333334</c:v>
                </c:pt>
                <c:pt idx="68">
                  <c:v>16137.414666666669</c:v>
                </c:pt>
                <c:pt idx="69">
                  <c:v>16478.169333333335</c:v>
                </c:pt>
                <c:pt idx="70">
                  <c:v>17067.317333333336</c:v>
                </c:pt>
                <c:pt idx="71">
                  <c:v>17664.726999999999</c:v>
                </c:pt>
                <c:pt idx="72">
                  <c:v>18243.897000000001</c:v>
                </c:pt>
                <c:pt idx="73">
                  <c:v>18760.392666666667</c:v>
                </c:pt>
                <c:pt idx="74">
                  <c:v>19108.298333333332</c:v>
                </c:pt>
                <c:pt idx="75">
                  <c:v>19374.230333333333</c:v>
                </c:pt>
                <c:pt idx="76">
                  <c:v>19396.527666666665</c:v>
                </c:pt>
                <c:pt idx="77">
                  <c:v>19395.486666666668</c:v>
                </c:pt>
                <c:pt idx="78">
                  <c:v>19299.035</c:v>
                </c:pt>
                <c:pt idx="79">
                  <c:v>19267.210333333333</c:v>
                </c:pt>
                <c:pt idx="80">
                  <c:v>19399.371333333333</c:v>
                </c:pt>
                <c:pt idx="81">
                  <c:v>19731.89066666667</c:v>
                </c:pt>
                <c:pt idx="82">
                  <c:v>20413.334333333332</c:v>
                </c:pt>
                <c:pt idx="83">
                  <c:v>20671.307000000001</c:v>
                </c:pt>
                <c:pt idx="84">
                  <c:v>21238.187999999998</c:v>
                </c:pt>
                <c:pt idx="85">
                  <c:v>21841.699999999997</c:v>
                </c:pt>
                <c:pt idx="86">
                  <c:v>22408.259333333332</c:v>
                </c:pt>
                <c:pt idx="87">
                  <c:v>22477.863333333331</c:v>
                </c:pt>
                <c:pt idx="88">
                  <c:v>21876.96266666667</c:v>
                </c:pt>
                <c:pt idx="89">
                  <c:v>21460.786</c:v>
                </c:pt>
                <c:pt idx="90">
                  <c:v>20772.447333333334</c:v>
                </c:pt>
                <c:pt idx="91">
                  <c:v>20167.822666666667</c:v>
                </c:pt>
                <c:pt idx="92">
                  <c:v>19651.202000000001</c:v>
                </c:pt>
                <c:pt idx="93">
                  <c:v>19226.104333333333</c:v>
                </c:pt>
                <c:pt idx="94">
                  <c:v>18914.130999999998</c:v>
                </c:pt>
                <c:pt idx="95">
                  <c:v>18599.129666666668</c:v>
                </c:pt>
                <c:pt idx="96">
                  <c:v>18327.819666666666</c:v>
                </c:pt>
                <c:pt idx="97">
                  <c:v>18029.085000000003</c:v>
                </c:pt>
                <c:pt idx="98">
                  <c:v>17601.07533333333</c:v>
                </c:pt>
                <c:pt idx="99">
                  <c:v>17228.892</c:v>
                </c:pt>
                <c:pt idx="100">
                  <c:v>16791.217666666664</c:v>
                </c:pt>
                <c:pt idx="101">
                  <c:v>16511.637999999999</c:v>
                </c:pt>
                <c:pt idx="102">
                  <c:v>15825.954</c:v>
                </c:pt>
                <c:pt idx="103">
                  <c:v>15311.760333333334</c:v>
                </c:pt>
                <c:pt idx="104">
                  <c:v>14760.142666666667</c:v>
                </c:pt>
                <c:pt idx="105">
                  <c:v>14651.229666666666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C-444F-ADC4-DB22801488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881856"/>
        <c:axId val="343114880"/>
      </c:lineChart>
      <c:dateAx>
        <c:axId val="173881856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343114880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343114880"/>
        <c:scaling>
          <c:orientation val="minMax"/>
          <c:min val="14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\(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73881856"/>
        <c:crosses val="autoZero"/>
        <c:crossBetween val="midCat"/>
        <c:majorUnit val="10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 panose="020B0604020202020204" pitchFamily="34" charset="0"/>
          <a:ea typeface="Verdana"/>
          <a:cs typeface="Arial" panose="020B0604020202020204" pitchFamily="34" charset="0"/>
        </a:defRPr>
      </a:pPr>
      <a:endParaRPr lang="en-US"/>
    </a:p>
  </c:txPr>
  <c:printSettings>
    <c:headerFooter/>
    <c:pageMargins b="1" l="0.75" r="0.75" t="1" header="0.5" footer="0.5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en-US" b="1"/>
              <a:t>Inventory to Sales Ratio</a:t>
            </a:r>
          </a:p>
        </c:rich>
      </c:tx>
      <c:layout>
        <c:manualLayout>
          <c:xMode val="edge"/>
          <c:yMode val="edge"/>
          <c:x val="0.33526294071488499"/>
          <c:y val="7.4255618709912902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704297387272804E-2"/>
          <c:y val="0.14170086005483301"/>
          <c:w val="0.81561660198834895"/>
          <c:h val="0.6573122179952226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90"/>
              </a:solidFill>
              <a:prstDash val="solid"/>
            </a:ln>
            <a:effectLst>
              <a:outerShdw blurRad="50800" dist="38100" dir="2700000" algn="tl" rotWithShape="0">
                <a:srgbClr val="000000">
                  <a:alpha val="43000"/>
                </a:srgbClr>
              </a:outerShdw>
            </a:effectLst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  <a:effectLst>
                <a:outerShdw blurRad="50800" dist="38100" dir="2700000" algn="tl" rotWithShape="0">
                  <a:srgbClr val="000000">
                    <a:alpha val="43000"/>
                  </a:srgbClr>
                </a:outerShdw>
              </a:effectLst>
            </c:spPr>
          </c:marker>
          <c:cat>
            <c:numRef>
              <c:f>data!$B$284:$B$387</c:f>
              <c:numCache>
                <c:formatCode>mmm\-yy</c:formatCode>
                <c:ptCount val="10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</c:numCache>
            </c:numRef>
          </c:cat>
          <c:val>
            <c:numRef>
              <c:f>data!$Q$284:$Q$387</c:f>
              <c:numCache>
                <c:formatCode>0.00</c:formatCode>
                <c:ptCount val="104"/>
                <c:pt idx="0">
                  <c:v>1.054114765044035</c:v>
                </c:pt>
                <c:pt idx="1">
                  <c:v>1.0614258202337417</c:v>
                </c:pt>
                <c:pt idx="2">
                  <c:v>1.0394470974995225</c:v>
                </c:pt>
                <c:pt idx="3">
                  <c:v>1.0025969577469165</c:v>
                </c:pt>
                <c:pt idx="4">
                  <c:v>0.9540444462044243</c:v>
                </c:pt>
                <c:pt idx="5">
                  <c:v>0.92256605225330701</c:v>
                </c:pt>
                <c:pt idx="6">
                  <c:v>0.87062856225427376</c:v>
                </c:pt>
                <c:pt idx="7">
                  <c:v>0.83452627985435501</c:v>
                </c:pt>
                <c:pt idx="8">
                  <c:v>0.80971753818250325</c:v>
                </c:pt>
                <c:pt idx="9">
                  <c:v>0.80319874444811601</c:v>
                </c:pt>
                <c:pt idx="10">
                  <c:v>0.80493854084369432</c:v>
                </c:pt>
                <c:pt idx="11">
                  <c:v>0.79533286983571783</c:v>
                </c:pt>
                <c:pt idx="12">
                  <c:v>0.77719209949764778</c:v>
                </c:pt>
                <c:pt idx="13">
                  <c:v>0.77056674641638401</c:v>
                </c:pt>
                <c:pt idx="14">
                  <c:v>0.77865778763903637</c:v>
                </c:pt>
                <c:pt idx="15">
                  <c:v>0.77728353511333548</c:v>
                </c:pt>
                <c:pt idx="16">
                  <c:v>0.77747991666828131</c:v>
                </c:pt>
                <c:pt idx="17">
                  <c:v>0.78269582586459674</c:v>
                </c:pt>
                <c:pt idx="18">
                  <c:v>0.77950965984841625</c:v>
                </c:pt>
                <c:pt idx="19">
                  <c:v>0.77191147946969829</c:v>
                </c:pt>
                <c:pt idx="20">
                  <c:v>0.76141600419456013</c:v>
                </c:pt>
                <c:pt idx="21">
                  <c:v>0.74707037726028869</c:v>
                </c:pt>
                <c:pt idx="22">
                  <c:v>0.75549459013107545</c:v>
                </c:pt>
                <c:pt idx="23">
                  <c:v>0.76679360471564195</c:v>
                </c:pt>
                <c:pt idx="24">
                  <c:v>0.75429489564533292</c:v>
                </c:pt>
                <c:pt idx="25">
                  <c:v>0.74140238023377281</c:v>
                </c:pt>
                <c:pt idx="26">
                  <c:v>0.71756064618817317</c:v>
                </c:pt>
                <c:pt idx="27">
                  <c:v>0.70518494310645274</c:v>
                </c:pt>
                <c:pt idx="28">
                  <c:v>0.70017338693494158</c:v>
                </c:pt>
                <c:pt idx="29">
                  <c:v>0.69781050067997885</c:v>
                </c:pt>
                <c:pt idx="30">
                  <c:v>0.71213382248223889</c:v>
                </c:pt>
                <c:pt idx="31">
                  <c:v>0.73664440691468402</c:v>
                </c:pt>
                <c:pt idx="32">
                  <c:v>0.76938575441495405</c:v>
                </c:pt>
                <c:pt idx="33">
                  <c:v>0.79747293454188684</c:v>
                </c:pt>
                <c:pt idx="34">
                  <c:v>0.82606612909854293</c:v>
                </c:pt>
                <c:pt idx="35">
                  <c:v>0.8510696332470411</c:v>
                </c:pt>
                <c:pt idx="36">
                  <c:v>0.87889167971390059</c:v>
                </c:pt>
                <c:pt idx="37">
                  <c:v>0.89569765218315112</c:v>
                </c:pt>
                <c:pt idx="38">
                  <c:v>0.88659054996294062</c:v>
                </c:pt>
                <c:pt idx="39">
                  <c:v>0.85849185635483705</c:v>
                </c:pt>
                <c:pt idx="40">
                  <c:v>0.84770222099053505</c:v>
                </c:pt>
                <c:pt idx="41">
                  <c:v>0.81472562931654391</c:v>
                </c:pt>
                <c:pt idx="42">
                  <c:v>0.79627867574925781</c:v>
                </c:pt>
                <c:pt idx="43">
                  <c:v>0.76562096341805774</c:v>
                </c:pt>
                <c:pt idx="44">
                  <c:v>0.73028648254892714</c:v>
                </c:pt>
                <c:pt idx="45">
                  <c:v>0.70704541622690764</c:v>
                </c:pt>
                <c:pt idx="46">
                  <c:v>0.67068746496711573</c:v>
                </c:pt>
                <c:pt idx="47">
                  <c:v>0.70043138332864974</c:v>
                </c:pt>
                <c:pt idx="48">
                  <c:v>0.7389342910691914</c:v>
                </c:pt>
                <c:pt idx="49">
                  <c:v>0.71503596204413489</c:v>
                </c:pt>
                <c:pt idx="50">
                  <c:v>0.69534958876111008</c:v>
                </c:pt>
                <c:pt idx="51">
                  <c:v>0.68934852005253466</c:v>
                </c:pt>
                <c:pt idx="52">
                  <c:v>0.6678789007666891</c:v>
                </c:pt>
                <c:pt idx="53">
                  <c:v>0.65337050801115737</c:v>
                </c:pt>
                <c:pt idx="54">
                  <c:v>0.63278131316317621</c:v>
                </c:pt>
                <c:pt idx="55">
                  <c:v>0.63332441969044384</c:v>
                </c:pt>
                <c:pt idx="56">
                  <c:v>0.65005340080345098</c:v>
                </c:pt>
                <c:pt idx="57">
                  <c:v>0.66377056618714347</c:v>
                </c:pt>
                <c:pt idx="58">
                  <c:v>0.71676009063496526</c:v>
                </c:pt>
                <c:pt idx="59">
                  <c:v>0.7013028656496948</c:v>
                </c:pt>
                <c:pt idx="60">
                  <c:v>0.68545845950909101</c:v>
                </c:pt>
                <c:pt idx="61">
                  <c:v>0.68888552719285179</c:v>
                </c:pt>
                <c:pt idx="62">
                  <c:v>0.68187924149827295</c:v>
                </c:pt>
                <c:pt idx="63">
                  <c:v>0.67562614818848632</c:v>
                </c:pt>
                <c:pt idx="64">
                  <c:v>0.67183457439350158</c:v>
                </c:pt>
                <c:pt idx="65">
                  <c:v>0.6662889985743331</c:v>
                </c:pt>
                <c:pt idx="66">
                  <c:v>0.66798132802082155</c:v>
                </c:pt>
                <c:pt idx="67">
                  <c:v>0.67592984862630445</c:v>
                </c:pt>
                <c:pt idx="68">
                  <c:v>0.69700746082647536</c:v>
                </c:pt>
                <c:pt idx="69">
                  <c:v>0.72378270214691254</c:v>
                </c:pt>
                <c:pt idx="70">
                  <c:v>0.74883554061512381</c:v>
                </c:pt>
                <c:pt idx="71">
                  <c:v>0.77418542899071718</c:v>
                </c:pt>
                <c:pt idx="72">
                  <c:v>0.78436196521774848</c:v>
                </c:pt>
                <c:pt idx="73">
                  <c:v>0.78714458739166793</c:v>
                </c:pt>
                <c:pt idx="74">
                  <c:v>0.78608932362277073</c:v>
                </c:pt>
                <c:pt idx="75">
                  <c:v>0.78275177732390633</c:v>
                </c:pt>
                <c:pt idx="76">
                  <c:v>0.76670215037468059</c:v>
                </c:pt>
                <c:pt idx="77">
                  <c:v>0.77014429098886372</c:v>
                </c:pt>
                <c:pt idx="78">
                  <c:v>0.77656018298272234</c:v>
                </c:pt>
                <c:pt idx="79">
                  <c:v>0.79720592293506798</c:v>
                </c:pt>
                <c:pt idx="80">
                  <c:v>0.84408648324436708</c:v>
                </c:pt>
                <c:pt idx="81">
                  <c:v>0.84437526206349911</c:v>
                </c:pt>
                <c:pt idx="82">
                  <c:v>0.87914496437317036</c:v>
                </c:pt>
                <c:pt idx="83">
                  <c:v>0.91982745593380444</c:v>
                </c:pt>
                <c:pt idx="84">
                  <c:v>0.96773421671024307</c:v>
                </c:pt>
                <c:pt idx="85">
                  <c:v>0.98981321679200407</c:v>
                </c:pt>
                <c:pt idx="86">
                  <c:v>0.96018723734285794</c:v>
                </c:pt>
                <c:pt idx="87">
                  <c:v>0.93920154570749126</c:v>
                </c:pt>
                <c:pt idx="88">
                  <c:v>0.91500836595881552</c:v>
                </c:pt>
                <c:pt idx="89">
                  <c:v>0.88839724263175457</c:v>
                </c:pt>
                <c:pt idx="90">
                  <c:v>0.85981662013561533</c:v>
                </c:pt>
                <c:pt idx="91">
                  <c:v>0.83535134467041172</c:v>
                </c:pt>
                <c:pt idx="92">
                  <c:v>0.81028731027917067</c:v>
                </c:pt>
                <c:pt idx="93">
                  <c:v>0.80012199420036412</c:v>
                </c:pt>
                <c:pt idx="94">
                  <c:v>0.78282230577464829</c:v>
                </c:pt>
                <c:pt idx="95">
                  <c:v>0.7607180614688015</c:v>
                </c:pt>
                <c:pt idx="96">
                  <c:v>0.72414206887146748</c:v>
                </c:pt>
                <c:pt idx="97">
                  <c:v>0.70740083984514046</c:v>
                </c:pt>
                <c:pt idx="98">
                  <c:v>0.70624413197078595</c:v>
                </c:pt>
                <c:pt idx="99">
                  <c:v>0.70958107584166397</c:v>
                </c:pt>
                <c:pt idx="100">
                  <c:v>0.68776761655640117</c:v>
                </c:pt>
                <c:pt idx="101">
                  <c:v>0.67483751037592121</c:v>
                </c:pt>
                <c:pt idx="102">
                  <c:v>0.65834365578355925</c:v>
                </c:pt>
                <c:pt idx="103">
                  <c:v>0.66772037111928095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42-A54B-9435-99FB733DCA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882368"/>
        <c:axId val="343117184"/>
      </c:lineChart>
      <c:dateAx>
        <c:axId val="173882368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343117184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343117184"/>
        <c:scaling>
          <c:orientation val="minMax"/>
          <c:min val="0.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73882368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 panose="020B0604020202020204" pitchFamily="34" charset="0"/>
          <a:ea typeface="Verdana"/>
          <a:cs typeface="Arial" panose="020B0604020202020204" pitchFamily="34" charset="0"/>
        </a:defRPr>
      </a:pPr>
      <a:endParaRPr lang="en-US"/>
    </a:p>
  </c:txPr>
  <c:printSettings>
    <c:headerFooter/>
    <c:pageMargins b="1" l="0.75" r="0.75" t="1" header="0.5" footer="0.5"/>
    <c:pageSetup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Calendar Year:  Wood Crossties (thousands)</a:t>
            </a:r>
          </a:p>
        </c:rich>
      </c:tx>
      <c:layout>
        <c:manualLayout>
          <c:xMode val="edge"/>
          <c:yMode val="edge"/>
          <c:x val="0.236499822469141"/>
          <c:y val="1.510424960924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3618290258449298E-2"/>
          <c:y val="0.14814829699184301"/>
          <c:w val="0.86679920477137196"/>
          <c:h val="0.46502104333550698"/>
        </c:manualLayout>
      </c:layout>
      <c:lineChart>
        <c:grouping val="standard"/>
        <c:varyColors val="0"/>
        <c:ser>
          <c:idx val="0"/>
          <c:order val="0"/>
          <c:tx>
            <c:v>Production</c:v>
          </c:tx>
          <c:spPr>
            <a:ln w="25400">
              <a:solidFill>
                <a:srgbClr val="000090"/>
              </a:solidFill>
              <a:prstDash val="solid"/>
            </a:ln>
          </c:spPr>
          <c:marker>
            <c:symbol val="none"/>
          </c:marker>
          <c:cat>
            <c:numRef>
              <c:f>Prod_Pur_A!$B$6:$B$36</c:f>
              <c:numCache>
                <c:formatCode>0</c:formatCode>
                <c:ptCount val="31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</c:numCache>
            </c:numRef>
          </c:cat>
          <c:val>
            <c:numRef>
              <c:f>Prod_Pur_A!$C$6:$C$36</c:f>
              <c:numCache>
                <c:formatCode>#,##0</c:formatCode>
                <c:ptCount val="31"/>
                <c:pt idx="0">
                  <c:v>13059</c:v>
                </c:pt>
                <c:pt idx="1">
                  <c:v>17325</c:v>
                </c:pt>
                <c:pt idx="2">
                  <c:v>15906</c:v>
                </c:pt>
                <c:pt idx="3">
                  <c:v>15353</c:v>
                </c:pt>
                <c:pt idx="4">
                  <c:v>14910</c:v>
                </c:pt>
                <c:pt idx="5">
                  <c:v>13943</c:v>
                </c:pt>
                <c:pt idx="6">
                  <c:v>15980</c:v>
                </c:pt>
                <c:pt idx="7">
                  <c:v>18280</c:v>
                </c:pt>
                <c:pt idx="8">
                  <c:v>17157</c:v>
                </c:pt>
                <c:pt idx="9">
                  <c:v>16490</c:v>
                </c:pt>
                <c:pt idx="10">
                  <c:v>17188</c:v>
                </c:pt>
                <c:pt idx="11">
                  <c:v>20099</c:v>
                </c:pt>
                <c:pt idx="12">
                  <c:v>16256</c:v>
                </c:pt>
                <c:pt idx="13">
                  <c:v>13983.1</c:v>
                </c:pt>
                <c:pt idx="14">
                  <c:v>14957</c:v>
                </c:pt>
                <c:pt idx="15">
                  <c:v>17467.591</c:v>
                </c:pt>
                <c:pt idx="16">
                  <c:v>17213.927999999996</c:v>
                </c:pt>
                <c:pt idx="17">
                  <c:v>19338.370000000003</c:v>
                </c:pt>
                <c:pt idx="18">
                  <c:v>19260.618999999999</c:v>
                </c:pt>
                <c:pt idx="19">
                  <c:v>22448.547999999999</c:v>
                </c:pt>
                <c:pt idx="20">
                  <c:v>20471.092000000001</c:v>
                </c:pt>
                <c:pt idx="21">
                  <c:v>20258.460000000003</c:v>
                </c:pt>
                <c:pt idx="22">
                  <c:v>22156.288999999997</c:v>
                </c:pt>
                <c:pt idx="23">
                  <c:v>17190.100000000002</c:v>
                </c:pt>
                <c:pt idx="24">
                  <c:v>22689.418000000001</c:v>
                </c:pt>
                <c:pt idx="25">
                  <c:v>25264.451000000001</c:v>
                </c:pt>
                <c:pt idx="26">
                  <c:v>21359.764999999999</c:v>
                </c:pt>
                <c:pt idx="27">
                  <c:v>20549.894</c:v>
                </c:pt>
                <c:pt idx="28">
                  <c:v>26897.951000000001</c:v>
                </c:pt>
                <c:pt idx="29">
                  <c:v>27152.068000000007</c:v>
                </c:pt>
                <c:pt idx="30">
                  <c:v>20502.122000000003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5B-4A40-9E47-AC85B40C6AF8}"/>
            </c:ext>
          </c:extLst>
        </c:ser>
        <c:ser>
          <c:idx val="1"/>
          <c:order val="1"/>
          <c:tx>
            <c:v>Purchases</c:v>
          </c:tx>
          <c:spPr>
            <a:ln w="25400">
              <a:solidFill>
                <a:srgbClr val="F20884"/>
              </a:solidFill>
              <a:prstDash val="solid"/>
            </a:ln>
          </c:spPr>
          <c:marker>
            <c:symbol val="none"/>
          </c:marker>
          <c:cat>
            <c:numRef>
              <c:f>Prod_Pur_A!$B$6:$B$36</c:f>
              <c:numCache>
                <c:formatCode>0</c:formatCode>
                <c:ptCount val="31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</c:numCache>
            </c:numRef>
          </c:cat>
          <c:val>
            <c:numRef>
              <c:f>Prod_Pur_A!$F$6:$F$36</c:f>
              <c:numCache>
                <c:formatCode>#,##0</c:formatCode>
                <c:ptCount val="31"/>
                <c:pt idx="0">
                  <c:v>15077.333333333334</c:v>
                </c:pt>
                <c:pt idx="1">
                  <c:v>17572</c:v>
                </c:pt>
                <c:pt idx="2">
                  <c:v>15390.333333333332</c:v>
                </c:pt>
                <c:pt idx="3">
                  <c:v>14943</c:v>
                </c:pt>
                <c:pt idx="4">
                  <c:v>14687.666666666668</c:v>
                </c:pt>
                <c:pt idx="5">
                  <c:v>15434.666666666666</c:v>
                </c:pt>
                <c:pt idx="6">
                  <c:v>16300.666666666664</c:v>
                </c:pt>
                <c:pt idx="7">
                  <c:v>16566</c:v>
                </c:pt>
                <c:pt idx="8">
                  <c:v>16522</c:v>
                </c:pt>
                <c:pt idx="9">
                  <c:v>17039.333333333336</c:v>
                </c:pt>
                <c:pt idx="10">
                  <c:v>17744.666666666664</c:v>
                </c:pt>
                <c:pt idx="11">
                  <c:v>17147.333333333336</c:v>
                </c:pt>
                <c:pt idx="12">
                  <c:v>14830</c:v>
                </c:pt>
                <c:pt idx="13">
                  <c:v>14576.433333333334</c:v>
                </c:pt>
                <c:pt idx="14">
                  <c:v>15798.666666666666</c:v>
                </c:pt>
                <c:pt idx="15">
                  <c:v>16888.790333333334</c:v>
                </c:pt>
                <c:pt idx="16">
                  <c:v>16887.239000000001</c:v>
                </c:pt>
                <c:pt idx="17">
                  <c:v>17964.714333333333</c:v>
                </c:pt>
                <c:pt idx="18">
                  <c:v>19087.734666666671</c:v>
                </c:pt>
                <c:pt idx="19">
                  <c:v>20862.074000000001</c:v>
                </c:pt>
                <c:pt idx="20">
                  <c:v>20456.890000000003</c:v>
                </c:pt>
                <c:pt idx="21">
                  <c:v>21128.437333333331</c:v>
                </c:pt>
                <c:pt idx="22">
                  <c:v>19238.300666666662</c:v>
                </c:pt>
                <c:pt idx="23">
                  <c:v>19879.245666666669</c:v>
                </c:pt>
                <c:pt idx="24">
                  <c:v>22039.936333333335</c:v>
                </c:pt>
                <c:pt idx="25">
                  <c:v>22953.99</c:v>
                </c:pt>
                <c:pt idx="26">
                  <c:v>25460.007666666668</c:v>
                </c:pt>
                <c:pt idx="27">
                  <c:v>21916.633666666668</c:v>
                </c:pt>
                <c:pt idx="28">
                  <c:v>24363.022333333331</c:v>
                </c:pt>
                <c:pt idx="29">
                  <c:v>24157.777000000006</c:v>
                </c:pt>
                <c:pt idx="30">
                  <c:v>23412.490333333335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5B-4A40-9E47-AC85B40C6A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189248"/>
        <c:axId val="343119488"/>
      </c:lineChart>
      <c:catAx>
        <c:axId val="5918924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311948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43119488"/>
        <c:scaling>
          <c:orientation val="minMax"/>
          <c:max val="28000"/>
          <c:min val="1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189248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1570576540755504"/>
          <c:y val="0.81893086392713099"/>
          <c:w val="0.198807157057654"/>
          <c:h val="0.135802605575855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 orientation="landscape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Production - thousands of Ties</a:t>
            </a:r>
          </a:p>
        </c:rich>
      </c:tx>
      <c:layout>
        <c:manualLayout>
          <c:xMode val="edge"/>
          <c:yMode val="edge"/>
          <c:x val="0.23539291730324799"/>
          <c:y val="4.47160608191949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04008908686001"/>
          <c:y val="0.15199985156264501"/>
          <c:w val="0.85077951002227203"/>
          <c:h val="0.65199936328187202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90"/>
              </a:solidFill>
              <a:prstDash val="solid"/>
            </a:ln>
          </c:spPr>
          <c:marker>
            <c:symbol val="none"/>
          </c:marker>
          <c:cat>
            <c:strRef>
              <c:f>data!$R$19:$R$387</c:f>
              <c:strCache>
                <c:ptCount val="361"/>
                <c:pt idx="0">
                  <c:v>1988</c:v>
                </c:pt>
                <c:pt idx="12">
                  <c:v>1989</c:v>
                </c:pt>
                <c:pt idx="24">
                  <c:v>1990</c:v>
                </c:pt>
                <c:pt idx="36">
                  <c:v>1991</c:v>
                </c:pt>
                <c:pt idx="48">
                  <c:v>1992</c:v>
                </c:pt>
                <c:pt idx="60">
                  <c:v>1993</c:v>
                </c:pt>
                <c:pt idx="72">
                  <c:v>1994</c:v>
                </c:pt>
                <c:pt idx="84">
                  <c:v>1995</c:v>
                </c:pt>
                <c:pt idx="96">
                  <c:v>1996</c:v>
                </c:pt>
                <c:pt idx="108">
                  <c:v>1997</c:v>
                </c:pt>
                <c:pt idx="120">
                  <c:v>1998</c:v>
                </c:pt>
                <c:pt idx="132">
                  <c:v>1999</c:v>
                </c:pt>
                <c:pt idx="144">
                  <c:v>2000</c:v>
                </c:pt>
                <c:pt idx="156">
                  <c:v>2001</c:v>
                </c:pt>
                <c:pt idx="168">
                  <c:v>2002</c:v>
                </c:pt>
                <c:pt idx="180">
                  <c:v>2003</c:v>
                </c:pt>
                <c:pt idx="192">
                  <c:v>2004</c:v>
                </c:pt>
                <c:pt idx="204">
                  <c:v>2005</c:v>
                </c:pt>
                <c:pt idx="216">
                  <c:v>2006</c:v>
                </c:pt>
                <c:pt idx="228">
                  <c:v>2007</c:v>
                </c:pt>
                <c:pt idx="240">
                  <c:v>2008</c:v>
                </c:pt>
                <c:pt idx="252">
                  <c:v>2009</c:v>
                </c:pt>
                <c:pt idx="264">
                  <c:v>2010</c:v>
                </c:pt>
                <c:pt idx="276">
                  <c:v>2011</c:v>
                </c:pt>
                <c:pt idx="288">
                  <c:v>2012</c:v>
                </c:pt>
                <c:pt idx="300">
                  <c:v>2013</c:v>
                </c:pt>
                <c:pt idx="312">
                  <c:v>2014</c:v>
                </c:pt>
                <c:pt idx="324">
                  <c:v>2015</c:v>
                </c:pt>
                <c:pt idx="336">
                  <c:v>2016</c:v>
                </c:pt>
                <c:pt idx="348">
                  <c:v>2017</c:v>
                </c:pt>
                <c:pt idx="360">
                  <c:v>2018</c:v>
                </c:pt>
              </c:strCache>
            </c:strRef>
          </c:cat>
          <c:val>
            <c:numRef>
              <c:f>data!$F$19:$F$387</c:f>
              <c:numCache>
                <c:formatCode>_(* #,##0_);_(* \(#,##0\);_(* "-"??_);_(@_)</c:formatCode>
                <c:ptCount val="369"/>
                <c:pt idx="0">
                  <c:v>13298</c:v>
                </c:pt>
                <c:pt idx="1">
                  <c:v>13613</c:v>
                </c:pt>
                <c:pt idx="2">
                  <c:v>14036</c:v>
                </c:pt>
                <c:pt idx="3">
                  <c:v>14095</c:v>
                </c:pt>
                <c:pt idx="4">
                  <c:v>14552</c:v>
                </c:pt>
                <c:pt idx="5">
                  <c:v>15129</c:v>
                </c:pt>
                <c:pt idx="6">
                  <c:v>15453</c:v>
                </c:pt>
                <c:pt idx="7">
                  <c:v>15821</c:v>
                </c:pt>
                <c:pt idx="8">
                  <c:v>16239</c:v>
                </c:pt>
                <c:pt idx="9">
                  <c:v>17103</c:v>
                </c:pt>
                <c:pt idx="10">
                  <c:v>17396</c:v>
                </c:pt>
                <c:pt idx="11">
                  <c:v>17325</c:v>
                </c:pt>
                <c:pt idx="12">
                  <c:v>17470</c:v>
                </c:pt>
                <c:pt idx="13">
                  <c:v>17468</c:v>
                </c:pt>
                <c:pt idx="14">
                  <c:v>17520</c:v>
                </c:pt>
                <c:pt idx="15">
                  <c:v>17623</c:v>
                </c:pt>
                <c:pt idx="16">
                  <c:v>17580</c:v>
                </c:pt>
                <c:pt idx="17">
                  <c:v>17470</c:v>
                </c:pt>
                <c:pt idx="18">
                  <c:v>17146</c:v>
                </c:pt>
                <c:pt idx="19">
                  <c:v>17161</c:v>
                </c:pt>
                <c:pt idx="20">
                  <c:v>16951</c:v>
                </c:pt>
                <c:pt idx="21">
                  <c:v>16166</c:v>
                </c:pt>
                <c:pt idx="22">
                  <c:v>16071</c:v>
                </c:pt>
                <c:pt idx="23">
                  <c:v>15906</c:v>
                </c:pt>
                <c:pt idx="24">
                  <c:v>15869</c:v>
                </c:pt>
                <c:pt idx="25">
                  <c:v>15914</c:v>
                </c:pt>
                <c:pt idx="26">
                  <c:v>15868</c:v>
                </c:pt>
                <c:pt idx="27">
                  <c:v>15812</c:v>
                </c:pt>
                <c:pt idx="28">
                  <c:v>15656</c:v>
                </c:pt>
                <c:pt idx="29">
                  <c:v>15368</c:v>
                </c:pt>
                <c:pt idx="30">
                  <c:v>15531</c:v>
                </c:pt>
                <c:pt idx="31">
                  <c:v>15596</c:v>
                </c:pt>
                <c:pt idx="32">
                  <c:v>15400</c:v>
                </c:pt>
                <c:pt idx="33">
                  <c:v>15410</c:v>
                </c:pt>
                <c:pt idx="34">
                  <c:v>15322</c:v>
                </c:pt>
                <c:pt idx="35">
                  <c:v>15353</c:v>
                </c:pt>
                <c:pt idx="36">
                  <c:v>15299</c:v>
                </c:pt>
                <c:pt idx="37">
                  <c:v>15313</c:v>
                </c:pt>
                <c:pt idx="38">
                  <c:v>15269</c:v>
                </c:pt>
                <c:pt idx="39">
                  <c:v>15352</c:v>
                </c:pt>
                <c:pt idx="40">
                  <c:v>15508</c:v>
                </c:pt>
                <c:pt idx="41">
                  <c:v>15484</c:v>
                </c:pt>
                <c:pt idx="42">
                  <c:v>15445</c:v>
                </c:pt>
                <c:pt idx="43">
                  <c:v>15255</c:v>
                </c:pt>
                <c:pt idx="44">
                  <c:v>15241</c:v>
                </c:pt>
                <c:pt idx="45">
                  <c:v>15209</c:v>
                </c:pt>
                <c:pt idx="46">
                  <c:v>15023</c:v>
                </c:pt>
                <c:pt idx="47">
                  <c:v>14910</c:v>
                </c:pt>
                <c:pt idx="48">
                  <c:v>15103</c:v>
                </c:pt>
                <c:pt idx="49">
                  <c:v>15050</c:v>
                </c:pt>
                <c:pt idx="50">
                  <c:v>15135</c:v>
                </c:pt>
                <c:pt idx="51">
                  <c:v>14888</c:v>
                </c:pt>
                <c:pt idx="52">
                  <c:v>14713</c:v>
                </c:pt>
                <c:pt idx="53">
                  <c:v>14549</c:v>
                </c:pt>
                <c:pt idx="54">
                  <c:v>14574</c:v>
                </c:pt>
                <c:pt idx="55">
                  <c:v>14269</c:v>
                </c:pt>
                <c:pt idx="56">
                  <c:v>14214</c:v>
                </c:pt>
                <c:pt idx="57">
                  <c:v>14079</c:v>
                </c:pt>
                <c:pt idx="58">
                  <c:v>13946</c:v>
                </c:pt>
                <c:pt idx="59">
                  <c:v>13943</c:v>
                </c:pt>
                <c:pt idx="60">
                  <c:v>13620</c:v>
                </c:pt>
                <c:pt idx="61">
                  <c:v>13569</c:v>
                </c:pt>
                <c:pt idx="62">
                  <c:v>13340</c:v>
                </c:pt>
                <c:pt idx="63">
                  <c:v>13504</c:v>
                </c:pt>
                <c:pt idx="64">
                  <c:v>13481</c:v>
                </c:pt>
                <c:pt idx="65">
                  <c:v>13797</c:v>
                </c:pt>
                <c:pt idx="66">
                  <c:v>13989</c:v>
                </c:pt>
                <c:pt idx="67">
                  <c:v>14432</c:v>
                </c:pt>
                <c:pt idx="68">
                  <c:v>14873</c:v>
                </c:pt>
                <c:pt idx="69">
                  <c:v>15260</c:v>
                </c:pt>
                <c:pt idx="70">
                  <c:v>15641</c:v>
                </c:pt>
                <c:pt idx="71">
                  <c:v>15980</c:v>
                </c:pt>
                <c:pt idx="72">
                  <c:v>16256</c:v>
                </c:pt>
                <c:pt idx="73">
                  <c:v>16466</c:v>
                </c:pt>
                <c:pt idx="74">
                  <c:v>17054</c:v>
                </c:pt>
                <c:pt idx="75">
                  <c:v>17574</c:v>
                </c:pt>
                <c:pt idx="76">
                  <c:v>18062</c:v>
                </c:pt>
                <c:pt idx="77">
                  <c:v>18451</c:v>
                </c:pt>
                <c:pt idx="78">
                  <c:v>18618</c:v>
                </c:pt>
                <c:pt idx="79">
                  <c:v>18754</c:v>
                </c:pt>
                <c:pt idx="80">
                  <c:v>18702</c:v>
                </c:pt>
                <c:pt idx="81">
                  <c:v>18488</c:v>
                </c:pt>
                <c:pt idx="82">
                  <c:v>18404</c:v>
                </c:pt>
                <c:pt idx="83">
                  <c:v>18280</c:v>
                </c:pt>
                <c:pt idx="84">
                  <c:v>18315</c:v>
                </c:pt>
                <c:pt idx="85">
                  <c:v>18263</c:v>
                </c:pt>
                <c:pt idx="86">
                  <c:v>18087</c:v>
                </c:pt>
                <c:pt idx="87">
                  <c:v>17804</c:v>
                </c:pt>
                <c:pt idx="88">
                  <c:v>17586</c:v>
                </c:pt>
                <c:pt idx="89">
                  <c:v>17349</c:v>
                </c:pt>
                <c:pt idx="90">
                  <c:v>17082</c:v>
                </c:pt>
                <c:pt idx="91">
                  <c:v>16908</c:v>
                </c:pt>
                <c:pt idx="92">
                  <c:v>16945</c:v>
                </c:pt>
                <c:pt idx="93">
                  <c:v>17055</c:v>
                </c:pt>
                <c:pt idx="94">
                  <c:v>17076</c:v>
                </c:pt>
                <c:pt idx="95">
                  <c:v>17157</c:v>
                </c:pt>
                <c:pt idx="96">
                  <c:v>17157</c:v>
                </c:pt>
                <c:pt idx="97">
                  <c:v>17246</c:v>
                </c:pt>
                <c:pt idx="98">
                  <c:v>17345</c:v>
                </c:pt>
                <c:pt idx="99">
                  <c:v>17421</c:v>
                </c:pt>
                <c:pt idx="100">
                  <c:v>17552</c:v>
                </c:pt>
                <c:pt idx="101">
                  <c:v>17389</c:v>
                </c:pt>
                <c:pt idx="102">
                  <c:v>17467</c:v>
                </c:pt>
                <c:pt idx="103">
                  <c:v>17359</c:v>
                </c:pt>
                <c:pt idx="104">
                  <c:v>17039</c:v>
                </c:pt>
                <c:pt idx="105">
                  <c:v>17049</c:v>
                </c:pt>
                <c:pt idx="106">
                  <c:v>16842</c:v>
                </c:pt>
                <c:pt idx="107">
                  <c:v>16490</c:v>
                </c:pt>
                <c:pt idx="108">
                  <c:v>16125</c:v>
                </c:pt>
                <c:pt idx="109">
                  <c:v>16022</c:v>
                </c:pt>
                <c:pt idx="110">
                  <c:v>15618</c:v>
                </c:pt>
                <c:pt idx="111">
                  <c:v>15657</c:v>
                </c:pt>
                <c:pt idx="112">
                  <c:v>15473</c:v>
                </c:pt>
                <c:pt idx="113">
                  <c:v>15399</c:v>
                </c:pt>
                <c:pt idx="114">
                  <c:v>15558</c:v>
                </c:pt>
                <c:pt idx="115">
                  <c:v>15966</c:v>
                </c:pt>
                <c:pt idx="116">
                  <c:v>16344</c:v>
                </c:pt>
                <c:pt idx="117">
                  <c:v>16521</c:v>
                </c:pt>
                <c:pt idx="118">
                  <c:v>16693</c:v>
                </c:pt>
                <c:pt idx="119">
                  <c:v>17188</c:v>
                </c:pt>
                <c:pt idx="120">
                  <c:v>17666</c:v>
                </c:pt>
                <c:pt idx="121">
                  <c:v>17940</c:v>
                </c:pt>
                <c:pt idx="122">
                  <c:v>18356</c:v>
                </c:pt>
                <c:pt idx="123">
                  <c:v>18585</c:v>
                </c:pt>
                <c:pt idx="124">
                  <c:v>18742</c:v>
                </c:pt>
                <c:pt idx="125">
                  <c:v>19179</c:v>
                </c:pt>
                <c:pt idx="126">
                  <c:v>19354</c:v>
                </c:pt>
                <c:pt idx="127">
                  <c:v>19252</c:v>
                </c:pt>
                <c:pt idx="128">
                  <c:v>19468</c:v>
                </c:pt>
                <c:pt idx="129">
                  <c:v>19619</c:v>
                </c:pt>
                <c:pt idx="130">
                  <c:v>19925</c:v>
                </c:pt>
                <c:pt idx="131">
                  <c:v>20099</c:v>
                </c:pt>
                <c:pt idx="132">
                  <c:v>20243</c:v>
                </c:pt>
                <c:pt idx="133">
                  <c:v>20402</c:v>
                </c:pt>
                <c:pt idx="134">
                  <c:v>20700</c:v>
                </c:pt>
                <c:pt idx="135">
                  <c:v>20367</c:v>
                </c:pt>
                <c:pt idx="136">
                  <c:v>20147</c:v>
                </c:pt>
                <c:pt idx="137">
                  <c:v>19940</c:v>
                </c:pt>
                <c:pt idx="138">
                  <c:v>19377</c:v>
                </c:pt>
                <c:pt idx="139">
                  <c:v>18941</c:v>
                </c:pt>
                <c:pt idx="140">
                  <c:v>18238</c:v>
                </c:pt>
                <c:pt idx="141">
                  <c:v>17487</c:v>
                </c:pt>
                <c:pt idx="142">
                  <c:v>16998</c:v>
                </c:pt>
                <c:pt idx="143">
                  <c:v>16256</c:v>
                </c:pt>
                <c:pt idx="144">
                  <c:v>15900</c:v>
                </c:pt>
                <c:pt idx="145">
                  <c:v>15406</c:v>
                </c:pt>
                <c:pt idx="146">
                  <c:v>14611</c:v>
                </c:pt>
                <c:pt idx="147">
                  <c:v>14329</c:v>
                </c:pt>
                <c:pt idx="148">
                  <c:v>14253</c:v>
                </c:pt>
                <c:pt idx="149">
                  <c:v>13932</c:v>
                </c:pt>
                <c:pt idx="150">
                  <c:v>13779</c:v>
                </c:pt>
                <c:pt idx="151">
                  <c:v>13801.4</c:v>
                </c:pt>
                <c:pt idx="152">
                  <c:v>13830.4</c:v>
                </c:pt>
                <c:pt idx="153">
                  <c:v>14037.4</c:v>
                </c:pt>
                <c:pt idx="154">
                  <c:v>14101.4</c:v>
                </c:pt>
                <c:pt idx="155">
                  <c:v>13983.1</c:v>
                </c:pt>
                <c:pt idx="156">
                  <c:v>13960.1</c:v>
                </c:pt>
                <c:pt idx="157">
                  <c:v>13974.1</c:v>
                </c:pt>
                <c:pt idx="158">
                  <c:v>14189.1</c:v>
                </c:pt>
                <c:pt idx="159">
                  <c:v>14260.1</c:v>
                </c:pt>
                <c:pt idx="160">
                  <c:v>14432.1</c:v>
                </c:pt>
                <c:pt idx="161">
                  <c:v>14427.099999999999</c:v>
                </c:pt>
                <c:pt idx="162">
                  <c:v>14658.099999999999</c:v>
                </c:pt>
                <c:pt idx="163">
                  <c:v>14686.7</c:v>
                </c:pt>
                <c:pt idx="164">
                  <c:v>14553.7</c:v>
                </c:pt>
                <c:pt idx="165">
                  <c:v>14574.7</c:v>
                </c:pt>
                <c:pt idx="166">
                  <c:v>14561.7</c:v>
                </c:pt>
                <c:pt idx="167">
                  <c:v>14957</c:v>
                </c:pt>
                <c:pt idx="168">
                  <c:v>15275</c:v>
                </c:pt>
                <c:pt idx="169">
                  <c:v>15557</c:v>
                </c:pt>
                <c:pt idx="170">
                  <c:v>15595</c:v>
                </c:pt>
                <c:pt idx="171">
                  <c:v>15856</c:v>
                </c:pt>
                <c:pt idx="172">
                  <c:v>15851.599</c:v>
                </c:pt>
                <c:pt idx="173">
                  <c:v>16039.659</c:v>
                </c:pt>
                <c:pt idx="174">
                  <c:v>16305.272999999999</c:v>
                </c:pt>
                <c:pt idx="175">
                  <c:v>16538.098999999998</c:v>
                </c:pt>
                <c:pt idx="176">
                  <c:v>17002.491999999998</c:v>
                </c:pt>
                <c:pt idx="177">
                  <c:v>17480.563999999998</c:v>
                </c:pt>
                <c:pt idx="178">
                  <c:v>17624.180999999997</c:v>
                </c:pt>
                <c:pt idx="179">
                  <c:v>17467.591</c:v>
                </c:pt>
                <c:pt idx="180">
                  <c:v>17309.331999999999</c:v>
                </c:pt>
                <c:pt idx="181">
                  <c:v>17053.664999999997</c:v>
                </c:pt>
                <c:pt idx="182">
                  <c:v>16997.03</c:v>
                </c:pt>
                <c:pt idx="183">
                  <c:v>17151.654999999999</c:v>
                </c:pt>
                <c:pt idx="184">
                  <c:v>17232.405999999999</c:v>
                </c:pt>
                <c:pt idx="185">
                  <c:v>17196.823</c:v>
                </c:pt>
                <c:pt idx="186">
                  <c:v>17241.683000000001</c:v>
                </c:pt>
                <c:pt idx="187">
                  <c:v>17181.379000000001</c:v>
                </c:pt>
                <c:pt idx="188">
                  <c:v>17220.897000000001</c:v>
                </c:pt>
                <c:pt idx="189">
                  <c:v>17052.724000000002</c:v>
                </c:pt>
                <c:pt idx="190">
                  <c:v>17061.407000000003</c:v>
                </c:pt>
                <c:pt idx="191">
                  <c:v>17213.927999999996</c:v>
                </c:pt>
                <c:pt idx="192">
                  <c:v>17541.225999999999</c:v>
                </c:pt>
                <c:pt idx="193">
                  <c:v>17867.994999999999</c:v>
                </c:pt>
                <c:pt idx="194">
                  <c:v>18539.895</c:v>
                </c:pt>
                <c:pt idx="195">
                  <c:v>18598.329000000002</c:v>
                </c:pt>
                <c:pt idx="196">
                  <c:v>18656.076000000001</c:v>
                </c:pt>
                <c:pt idx="197">
                  <c:v>19166.251000000004</c:v>
                </c:pt>
                <c:pt idx="198">
                  <c:v>19120.661</c:v>
                </c:pt>
                <c:pt idx="199">
                  <c:v>19189.732999999997</c:v>
                </c:pt>
                <c:pt idx="200">
                  <c:v>19328.126999999997</c:v>
                </c:pt>
                <c:pt idx="201">
                  <c:v>19258.289000000001</c:v>
                </c:pt>
                <c:pt idx="202">
                  <c:v>19252.511000000002</c:v>
                </c:pt>
                <c:pt idx="203">
                  <c:v>19338.370000000003</c:v>
                </c:pt>
                <c:pt idx="204">
                  <c:v>18996.259999999998</c:v>
                </c:pt>
                <c:pt idx="205">
                  <c:v>18796.584999999999</c:v>
                </c:pt>
                <c:pt idx="206">
                  <c:v>18320.167000000001</c:v>
                </c:pt>
                <c:pt idx="207">
                  <c:v>18157.703000000001</c:v>
                </c:pt>
                <c:pt idx="208">
                  <c:v>18162.295999999998</c:v>
                </c:pt>
                <c:pt idx="209">
                  <c:v>18079.377999999997</c:v>
                </c:pt>
                <c:pt idx="210">
                  <c:v>18137.192999999999</c:v>
                </c:pt>
                <c:pt idx="211">
                  <c:v>18341.12</c:v>
                </c:pt>
                <c:pt idx="212">
                  <c:v>18433.672999999999</c:v>
                </c:pt>
                <c:pt idx="213">
                  <c:v>18552.613000000001</c:v>
                </c:pt>
                <c:pt idx="214">
                  <c:v>18965.757000000001</c:v>
                </c:pt>
                <c:pt idx="215">
                  <c:v>19260.618999999999</c:v>
                </c:pt>
                <c:pt idx="216">
                  <c:v>19721.480000000003</c:v>
                </c:pt>
                <c:pt idx="217">
                  <c:v>20125.464</c:v>
                </c:pt>
                <c:pt idx="218">
                  <c:v>20802.736999999997</c:v>
                </c:pt>
                <c:pt idx="219">
                  <c:v>21126.106999999996</c:v>
                </c:pt>
                <c:pt idx="220">
                  <c:v>22029.618999999999</c:v>
                </c:pt>
                <c:pt idx="221">
                  <c:v>22217.811000000002</c:v>
                </c:pt>
                <c:pt idx="222">
                  <c:v>22237.362000000001</c:v>
                </c:pt>
                <c:pt idx="223">
                  <c:v>22547.07</c:v>
                </c:pt>
                <c:pt idx="224">
                  <c:v>22632.332999999999</c:v>
                </c:pt>
                <c:pt idx="225">
                  <c:v>22582.777999999998</c:v>
                </c:pt>
                <c:pt idx="226">
                  <c:v>22510.288999999997</c:v>
                </c:pt>
                <c:pt idx="227">
                  <c:v>22448.547999999999</c:v>
                </c:pt>
                <c:pt idx="228">
                  <c:v>22323.972999999998</c:v>
                </c:pt>
                <c:pt idx="229">
                  <c:v>22075.928999999996</c:v>
                </c:pt>
                <c:pt idx="230">
                  <c:v>21715.696999999996</c:v>
                </c:pt>
                <c:pt idx="231">
                  <c:v>21604.440999999995</c:v>
                </c:pt>
                <c:pt idx="232">
                  <c:v>21062.596999999998</c:v>
                </c:pt>
                <c:pt idx="233">
                  <c:v>21023.355</c:v>
                </c:pt>
                <c:pt idx="234">
                  <c:v>21024.845999999998</c:v>
                </c:pt>
                <c:pt idx="235">
                  <c:v>20981.484999999997</c:v>
                </c:pt>
                <c:pt idx="236">
                  <c:v>20607.714999999997</c:v>
                </c:pt>
                <c:pt idx="237">
                  <c:v>20797.228999999996</c:v>
                </c:pt>
                <c:pt idx="238">
                  <c:v>20694.61</c:v>
                </c:pt>
                <c:pt idx="239">
                  <c:v>20471.092000000001</c:v>
                </c:pt>
                <c:pt idx="240">
                  <c:v>20585.2</c:v>
                </c:pt>
                <c:pt idx="241">
                  <c:v>20710.561000000002</c:v>
                </c:pt>
                <c:pt idx="242">
                  <c:v>20358.458000000002</c:v>
                </c:pt>
                <c:pt idx="243">
                  <c:v>20325.647000000001</c:v>
                </c:pt>
                <c:pt idx="244">
                  <c:v>19979.543000000001</c:v>
                </c:pt>
                <c:pt idx="245">
                  <c:v>19554.517</c:v>
                </c:pt>
                <c:pt idx="246">
                  <c:v>19651.267999999996</c:v>
                </c:pt>
                <c:pt idx="247">
                  <c:v>19311.857999999997</c:v>
                </c:pt>
                <c:pt idx="248">
                  <c:v>19461.288999999997</c:v>
                </c:pt>
                <c:pt idx="249">
                  <c:v>19595.011999999999</c:v>
                </c:pt>
                <c:pt idx="250">
                  <c:v>19713.509000000002</c:v>
                </c:pt>
                <c:pt idx="251">
                  <c:v>20258.460000000003</c:v>
                </c:pt>
                <c:pt idx="252">
                  <c:v>20578.483000000004</c:v>
                </c:pt>
                <c:pt idx="253">
                  <c:v>21319.355</c:v>
                </c:pt>
                <c:pt idx="254">
                  <c:v>22259.016</c:v>
                </c:pt>
                <c:pt idx="255">
                  <c:v>22920.613000000001</c:v>
                </c:pt>
                <c:pt idx="256">
                  <c:v>23274.392</c:v>
                </c:pt>
                <c:pt idx="257">
                  <c:v>23748.381999999998</c:v>
                </c:pt>
                <c:pt idx="258">
                  <c:v>24015.968000000001</c:v>
                </c:pt>
                <c:pt idx="259">
                  <c:v>23949.497000000003</c:v>
                </c:pt>
                <c:pt idx="260">
                  <c:v>23863.422000000002</c:v>
                </c:pt>
                <c:pt idx="261">
                  <c:v>23322.324000000001</c:v>
                </c:pt>
                <c:pt idx="262">
                  <c:v>22828.490999999998</c:v>
                </c:pt>
                <c:pt idx="263">
                  <c:v>22156.288999999997</c:v>
                </c:pt>
                <c:pt idx="264">
                  <c:v>21300.696000000004</c:v>
                </c:pt>
                <c:pt idx="265">
                  <c:v>19860.435000000001</c:v>
                </c:pt>
                <c:pt idx="266">
                  <c:v>18798.577000000001</c:v>
                </c:pt>
                <c:pt idx="267">
                  <c:v>17788.895000000004</c:v>
                </c:pt>
                <c:pt idx="268">
                  <c:v>17077.542000000001</c:v>
                </c:pt>
                <c:pt idx="269">
                  <c:v>16503.382000000001</c:v>
                </c:pt>
                <c:pt idx="270">
                  <c:v>16020.404</c:v>
                </c:pt>
                <c:pt idx="271">
                  <c:v>15856.581999999999</c:v>
                </c:pt>
                <c:pt idx="272">
                  <c:v>15970.325000000001</c:v>
                </c:pt>
                <c:pt idx="273">
                  <c:v>16313.459000000003</c:v>
                </c:pt>
                <c:pt idx="274">
                  <c:v>16710.849000000002</c:v>
                </c:pt>
                <c:pt idx="275">
                  <c:v>17190.100000000002</c:v>
                </c:pt>
                <c:pt idx="276">
                  <c:v>17714.519</c:v>
                </c:pt>
                <c:pt idx="277">
                  <c:v>18495.045000000002</c:v>
                </c:pt>
                <c:pt idx="278">
                  <c:v>19156.284000000003</c:v>
                </c:pt>
                <c:pt idx="279">
                  <c:v>19557.491000000002</c:v>
                </c:pt>
                <c:pt idx="280">
                  <c:v>20077.898000000001</c:v>
                </c:pt>
                <c:pt idx="281">
                  <c:v>20765.665000000001</c:v>
                </c:pt>
                <c:pt idx="282">
                  <c:v>21128.425000000003</c:v>
                </c:pt>
                <c:pt idx="283">
                  <c:v>21807.194</c:v>
                </c:pt>
                <c:pt idx="284">
                  <c:v>22118.818000000003</c:v>
                </c:pt>
                <c:pt idx="285">
                  <c:v>22265.055</c:v>
                </c:pt>
                <c:pt idx="286">
                  <c:v>22598.415000000001</c:v>
                </c:pt>
                <c:pt idx="287">
                  <c:v>22689.418000000001</c:v>
                </c:pt>
                <c:pt idx="288">
                  <c:v>22897.671000000002</c:v>
                </c:pt>
                <c:pt idx="289">
                  <c:v>23231.411</c:v>
                </c:pt>
                <c:pt idx="290">
                  <c:v>23440.859</c:v>
                </c:pt>
                <c:pt idx="291">
                  <c:v>23818.515000000003</c:v>
                </c:pt>
                <c:pt idx="292">
                  <c:v>24413.870999999999</c:v>
                </c:pt>
                <c:pt idx="293">
                  <c:v>24588.393999999997</c:v>
                </c:pt>
                <c:pt idx="294">
                  <c:v>24861.031999999996</c:v>
                </c:pt>
                <c:pt idx="295">
                  <c:v>25161.728999999996</c:v>
                </c:pt>
                <c:pt idx="296">
                  <c:v>25167.17</c:v>
                </c:pt>
                <c:pt idx="297">
                  <c:v>25447.845999999998</c:v>
                </c:pt>
                <c:pt idx="298">
                  <c:v>25381.393000000004</c:v>
                </c:pt>
                <c:pt idx="299">
                  <c:v>25264.451000000001</c:v>
                </c:pt>
                <c:pt idx="300">
                  <c:v>25405.25</c:v>
                </c:pt>
                <c:pt idx="301">
                  <c:v>25140.110000000004</c:v>
                </c:pt>
                <c:pt idx="302">
                  <c:v>24700.704000000002</c:v>
                </c:pt>
                <c:pt idx="303">
                  <c:v>24392.195999999996</c:v>
                </c:pt>
                <c:pt idx="304">
                  <c:v>23867.506999999998</c:v>
                </c:pt>
                <c:pt idx="305">
                  <c:v>23197.845000000001</c:v>
                </c:pt>
                <c:pt idx="306">
                  <c:v>22875.331000000002</c:v>
                </c:pt>
                <c:pt idx="307">
                  <c:v>22255.465</c:v>
                </c:pt>
                <c:pt idx="308">
                  <c:v>21921.342000000001</c:v>
                </c:pt>
                <c:pt idx="309">
                  <c:v>21717.58</c:v>
                </c:pt>
                <c:pt idx="310">
                  <c:v>21535.364000000001</c:v>
                </c:pt>
                <c:pt idx="311">
                  <c:v>21359.764999999999</c:v>
                </c:pt>
                <c:pt idx="312">
                  <c:v>20861.326999999997</c:v>
                </c:pt>
                <c:pt idx="313">
                  <c:v>20587.906999999999</c:v>
                </c:pt>
                <c:pt idx="314">
                  <c:v>20504.788</c:v>
                </c:pt>
                <c:pt idx="315">
                  <c:v>20340.152000000002</c:v>
                </c:pt>
                <c:pt idx="316">
                  <c:v>20140.75</c:v>
                </c:pt>
                <c:pt idx="317">
                  <c:v>20242.708999999999</c:v>
                </c:pt>
                <c:pt idx="318">
                  <c:v>20223.714</c:v>
                </c:pt>
                <c:pt idx="319">
                  <c:v>20123.464</c:v>
                </c:pt>
                <c:pt idx="320">
                  <c:v>20262.205999999998</c:v>
                </c:pt>
                <c:pt idx="321">
                  <c:v>20237.921000000002</c:v>
                </c:pt>
                <c:pt idx="322">
                  <c:v>20191.940999999999</c:v>
                </c:pt>
                <c:pt idx="323">
                  <c:v>20549.894</c:v>
                </c:pt>
                <c:pt idx="324">
                  <c:v>20999.649000000001</c:v>
                </c:pt>
                <c:pt idx="325">
                  <c:v>21447.923000000003</c:v>
                </c:pt>
                <c:pt idx="326">
                  <c:v>21839.812000000002</c:v>
                </c:pt>
                <c:pt idx="327">
                  <c:v>22472.318000000003</c:v>
                </c:pt>
                <c:pt idx="328">
                  <c:v>23043.146000000001</c:v>
                </c:pt>
                <c:pt idx="329">
                  <c:v>23544.516</c:v>
                </c:pt>
                <c:pt idx="330">
                  <c:v>24154.760999999999</c:v>
                </c:pt>
                <c:pt idx="331">
                  <c:v>24846.267</c:v>
                </c:pt>
                <c:pt idx="332">
                  <c:v>25496.224000000002</c:v>
                </c:pt>
                <c:pt idx="333">
                  <c:v>26081.26</c:v>
                </c:pt>
                <c:pt idx="334">
                  <c:v>26513.091999999997</c:v>
                </c:pt>
                <c:pt idx="335">
                  <c:v>26897.951000000001</c:v>
                </c:pt>
                <c:pt idx="336">
                  <c:v>27111.597999999998</c:v>
                </c:pt>
                <c:pt idx="337">
                  <c:v>27401.776000000002</c:v>
                </c:pt>
                <c:pt idx="338">
                  <c:v>27870.039999999997</c:v>
                </c:pt>
                <c:pt idx="339">
                  <c:v>27992.350999999995</c:v>
                </c:pt>
                <c:pt idx="340">
                  <c:v>28110.731999999996</c:v>
                </c:pt>
                <c:pt idx="341">
                  <c:v>28438.521999999997</c:v>
                </c:pt>
                <c:pt idx="342">
                  <c:v>28255.773000000001</c:v>
                </c:pt>
                <c:pt idx="343">
                  <c:v>28243.113000000001</c:v>
                </c:pt>
                <c:pt idx="344">
                  <c:v>28005.031000000003</c:v>
                </c:pt>
                <c:pt idx="345">
                  <c:v>27529.954000000005</c:v>
                </c:pt>
                <c:pt idx="346">
                  <c:v>27487.764999999999</c:v>
                </c:pt>
                <c:pt idx="347">
                  <c:v>27152.068000000007</c:v>
                </c:pt>
                <c:pt idx="348">
                  <c:v>26826.739000000005</c:v>
                </c:pt>
                <c:pt idx="349">
                  <c:v>26455.347000000002</c:v>
                </c:pt>
                <c:pt idx="350">
                  <c:v>25812.83</c:v>
                </c:pt>
                <c:pt idx="351">
                  <c:v>25264.493999999999</c:v>
                </c:pt>
                <c:pt idx="352">
                  <c:v>24915.331999999999</c:v>
                </c:pt>
                <c:pt idx="353">
                  <c:v>24175.332999999999</c:v>
                </c:pt>
                <c:pt idx="354">
                  <c:v>23601.968999999997</c:v>
                </c:pt>
                <c:pt idx="355">
                  <c:v>23106.938999999998</c:v>
                </c:pt>
                <c:pt idx="356">
                  <c:v>22509.803999999996</c:v>
                </c:pt>
                <c:pt idx="357">
                  <c:v>21843.295999999998</c:v>
                </c:pt>
                <c:pt idx="358">
                  <c:v>21173.19</c:v>
                </c:pt>
                <c:pt idx="359">
                  <c:v>20502.122000000003</c:v>
                </c:pt>
                <c:pt idx="360">
                  <c:v>19887.472999999998</c:v>
                </c:pt>
                <c:pt idx="361">
                  <c:v>19498.923999999999</c:v>
                </c:pt>
                <c:pt idx="362">
                  <c:v>19106.233</c:v>
                </c:pt>
                <c:pt idx="363">
                  <c:v>18689.628000000001</c:v>
                </c:pt>
                <c:pt idx="364">
                  <c:v>18320.41</c:v>
                </c:pt>
                <c:pt idx="365">
                  <c:v>18064.118999999999</c:v>
                </c:pt>
                <c:pt idx="366">
                  <c:v>17833.489000000001</c:v>
                </c:pt>
                <c:pt idx="367">
                  <c:v>17529.059000000001</c:v>
                </c:pt>
                <c:pt idx="368">
                  <c:v>17367.289000000001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5C-B84B-B08E-0AB1B5C4B4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7227904"/>
        <c:axId val="99328000"/>
      </c:lineChart>
      <c:catAx>
        <c:axId val="327227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99328000"/>
        <c:crosses val="autoZero"/>
        <c:auto val="1"/>
        <c:lblAlgn val="ctr"/>
        <c:lblOffset val="100"/>
        <c:tickLblSkip val="12"/>
        <c:tickMarkSkip val="12"/>
        <c:noMultiLvlLbl val="0"/>
      </c:catAx>
      <c:valAx>
        <c:axId val="99328000"/>
        <c:scaling>
          <c:orientation val="minMax"/>
          <c:min val="1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327227904"/>
        <c:crosses val="autoZero"/>
        <c:crossBetween val="midCat"/>
      </c:valAx>
      <c:spPr>
        <a:solidFill>
          <a:srgbClr val="CDCDCD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" l="0.75" r="0.75" t="1" header="0.5" footer="0.5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189</xdr:row>
      <xdr:rowOff>114300</xdr:rowOff>
    </xdr:from>
    <xdr:to>
      <xdr:col>2</xdr:col>
      <xdr:colOff>609600</xdr:colOff>
      <xdr:row>204</xdr:row>
      <xdr:rowOff>38100</xdr:rowOff>
    </xdr:to>
    <xdr:graphicFrame macro="">
      <xdr:nvGraphicFramePr>
        <xdr:cNvPr id="1142" name="Monthly_activity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20320</xdr:colOff>
      <xdr:row>156</xdr:row>
      <xdr:rowOff>44958</xdr:rowOff>
    </xdr:from>
    <xdr:to>
      <xdr:col>2</xdr:col>
      <xdr:colOff>579120</xdr:colOff>
      <xdr:row>170</xdr:row>
      <xdr:rowOff>121158</xdr:rowOff>
    </xdr:to>
    <xdr:graphicFrame macro="">
      <xdr:nvGraphicFramePr>
        <xdr:cNvPr id="1143" name="YTD_prod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50800</xdr:colOff>
      <xdr:row>172</xdr:row>
      <xdr:rowOff>25400</xdr:rowOff>
    </xdr:from>
    <xdr:to>
      <xdr:col>2</xdr:col>
      <xdr:colOff>609600</xdr:colOff>
      <xdr:row>187</xdr:row>
      <xdr:rowOff>76200</xdr:rowOff>
    </xdr:to>
    <xdr:graphicFrame macro="">
      <xdr:nvGraphicFramePr>
        <xdr:cNvPr id="1144" name="YTD_purch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0</xdr:col>
      <xdr:colOff>76200</xdr:colOff>
      <xdr:row>86</xdr:row>
      <xdr:rowOff>101600</xdr:rowOff>
    </xdr:from>
    <xdr:to>
      <xdr:col>2</xdr:col>
      <xdr:colOff>762000</xdr:colOff>
      <xdr:row>102</xdr:row>
      <xdr:rowOff>139700</xdr:rowOff>
    </xdr:to>
    <xdr:graphicFrame macro="">
      <xdr:nvGraphicFramePr>
        <xdr:cNvPr id="1145" name="Chart 5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0</xdr:col>
      <xdr:colOff>50800</xdr:colOff>
      <xdr:row>38</xdr:row>
      <xdr:rowOff>76200</xdr:rowOff>
    </xdr:from>
    <xdr:to>
      <xdr:col>2</xdr:col>
      <xdr:colOff>355600</xdr:colOff>
      <xdr:row>54</xdr:row>
      <xdr:rowOff>114300</xdr:rowOff>
    </xdr:to>
    <xdr:graphicFrame macro="">
      <xdr:nvGraphicFramePr>
        <xdr:cNvPr id="1146" name="Chart 6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0</xdr:col>
      <xdr:colOff>7620</xdr:colOff>
      <xdr:row>106</xdr:row>
      <xdr:rowOff>88900</xdr:rowOff>
    </xdr:from>
    <xdr:to>
      <xdr:col>2</xdr:col>
      <xdr:colOff>528320</xdr:colOff>
      <xdr:row>128</xdr:row>
      <xdr:rowOff>0</xdr:rowOff>
    </xdr:to>
    <xdr:graphicFrame macro="">
      <xdr:nvGraphicFramePr>
        <xdr:cNvPr id="1147" name="Tie_inventory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  <xdr:twoCellAnchor>
    <xdr:from>
      <xdr:col>0</xdr:col>
      <xdr:colOff>76200</xdr:colOff>
      <xdr:row>132</xdr:row>
      <xdr:rowOff>12700</xdr:rowOff>
    </xdr:from>
    <xdr:to>
      <xdr:col>2</xdr:col>
      <xdr:colOff>584200</xdr:colOff>
      <xdr:row>152</xdr:row>
      <xdr:rowOff>101600</xdr:rowOff>
    </xdr:to>
    <xdr:graphicFrame macro="">
      <xdr:nvGraphicFramePr>
        <xdr:cNvPr id="1148" name="Inv_to_sales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twoCellAnchor>
  <xdr:twoCellAnchor>
    <xdr:from>
      <xdr:col>0</xdr:col>
      <xdr:colOff>50800</xdr:colOff>
      <xdr:row>59</xdr:row>
      <xdr:rowOff>25400</xdr:rowOff>
    </xdr:from>
    <xdr:to>
      <xdr:col>2</xdr:col>
      <xdr:colOff>381000</xdr:colOff>
      <xdr:row>79</xdr:row>
      <xdr:rowOff>63500</xdr:rowOff>
    </xdr:to>
    <xdr:graphicFrame macro="">
      <xdr:nvGraphicFramePr>
        <xdr:cNvPr id="1149" name="Chart 9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 fLocksWithSheet="0"/>
  </xdr:twoCellAnchor>
  <xdr:twoCellAnchor editAs="oneCell">
    <xdr:from>
      <xdr:col>0</xdr:col>
      <xdr:colOff>63500</xdr:colOff>
      <xdr:row>1</xdr:row>
      <xdr:rowOff>0</xdr:rowOff>
    </xdr:from>
    <xdr:to>
      <xdr:col>0</xdr:col>
      <xdr:colOff>850900</xdr:colOff>
      <xdr:row>6</xdr:row>
      <xdr:rowOff>12700</xdr:rowOff>
    </xdr:to>
    <xdr:pic>
      <xdr:nvPicPr>
        <xdr:cNvPr id="1150" name="Picture 10" descr="rtaLogo120PX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165100"/>
          <a:ext cx="787400" cy="787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0.52483</cdr:x>
      <cdr:y>0.14449</cdr:y>
    </cdr:from>
    <cdr:to>
      <cdr:x>0.54063</cdr:x>
      <cdr:y>0.61027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2952750" y="482600"/>
          <a:ext cx="88900" cy="155575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0.20993</cdr:x>
      <cdr:y>0.14639</cdr:y>
    </cdr:from>
    <cdr:to>
      <cdr:x>0.23138</cdr:x>
      <cdr:y>0.61217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181100" y="488950"/>
          <a:ext cx="120650" cy="155575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0.72573</cdr:x>
      <cdr:y>0.14829</cdr:y>
    </cdr:from>
    <cdr:to>
      <cdr:x>0.7754</cdr:x>
      <cdr:y>0.61027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4083050" y="495300"/>
          <a:ext cx="279400" cy="154305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5</xdr:row>
      <xdr:rowOff>139700</xdr:rowOff>
    </xdr:from>
    <xdr:to>
      <xdr:col>8</xdr:col>
      <xdr:colOff>381000</xdr:colOff>
      <xdr:row>26</xdr:row>
      <xdr:rowOff>114300</xdr:rowOff>
    </xdr:to>
    <xdr:graphicFrame macro="">
      <xdr:nvGraphicFramePr>
        <xdr:cNvPr id="10254" name="Chart 4">
          <a:extLst>
            <a:ext uri="{FF2B5EF4-FFF2-40B4-BE49-F238E27FC236}">
              <a16:creationId xmlns:a16="http://schemas.microsoft.com/office/drawing/2014/main" id="{00000000-0008-0000-0100-00000E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4</xdr:row>
      <xdr:rowOff>127000</xdr:rowOff>
    </xdr:from>
    <xdr:to>
      <xdr:col>10</xdr:col>
      <xdr:colOff>80818</xdr:colOff>
      <xdr:row>28</xdr:row>
      <xdr:rowOff>34637</xdr:rowOff>
    </xdr:to>
    <xdr:graphicFrame macro="">
      <xdr:nvGraphicFramePr>
        <xdr:cNvPr id="12302" name="Chart 1">
          <a:extLst>
            <a:ext uri="{FF2B5EF4-FFF2-40B4-BE49-F238E27FC236}">
              <a16:creationId xmlns:a16="http://schemas.microsoft.com/office/drawing/2014/main" id="{00000000-0008-0000-0200-00000E3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8</xdr:row>
      <xdr:rowOff>127000</xdr:rowOff>
    </xdr:from>
    <xdr:to>
      <xdr:col>10</xdr:col>
      <xdr:colOff>50800</xdr:colOff>
      <xdr:row>34</xdr:row>
      <xdr:rowOff>127000</xdr:rowOff>
    </xdr:to>
    <xdr:graphicFrame macro="">
      <xdr:nvGraphicFramePr>
        <xdr:cNvPr id="14350" name="Chart 1">
          <a:extLst>
            <a:ext uri="{FF2B5EF4-FFF2-40B4-BE49-F238E27FC236}">
              <a16:creationId xmlns:a16="http://schemas.microsoft.com/office/drawing/2014/main" id="{00000000-0008-0000-0300-00000E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3</xdr:row>
      <xdr:rowOff>152400</xdr:rowOff>
    </xdr:from>
    <xdr:to>
      <xdr:col>10</xdr:col>
      <xdr:colOff>495300</xdr:colOff>
      <xdr:row>29</xdr:row>
      <xdr:rowOff>50800</xdr:rowOff>
    </xdr:to>
    <xdr:graphicFrame macro="">
      <xdr:nvGraphicFramePr>
        <xdr:cNvPr id="16398" name="Chart 1">
          <a:extLst>
            <a:ext uri="{FF2B5EF4-FFF2-40B4-BE49-F238E27FC236}">
              <a16:creationId xmlns:a16="http://schemas.microsoft.com/office/drawing/2014/main" id="{00000000-0008-0000-0400-00000E4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208"/>
  <sheetViews>
    <sheetView tabSelected="1" zoomScale="150" zoomScaleNormal="150" zoomScaleSheetLayoutView="125" zoomScalePageLayoutView="150" workbookViewId="0"/>
  </sheetViews>
  <sheetFormatPr baseColWidth="10" defaultColWidth="8.83203125" defaultRowHeight="13" x14ac:dyDescent="0.15"/>
  <cols>
    <col min="1" max="1" width="69.1640625" customWidth="1"/>
    <col min="2" max="2" width="10.33203125" customWidth="1"/>
    <col min="3" max="3" width="11.83203125" customWidth="1"/>
    <col min="4" max="4" width="2.6640625" customWidth="1"/>
    <col min="5" max="5" width="2.5" customWidth="1"/>
    <col min="6" max="10" width="8.83203125" customWidth="1"/>
    <col min="11" max="11" width="8.5" customWidth="1"/>
    <col min="12" max="12" width="11.1640625" customWidth="1"/>
  </cols>
  <sheetData>
    <row r="1" spans="1:12" ht="14" thickBot="1" x14ac:dyDescent="0.2">
      <c r="A1" s="27"/>
    </row>
    <row r="2" spans="1:12" x14ac:dyDescent="0.15">
      <c r="A2" s="39"/>
      <c r="B2" s="120" t="s">
        <v>17</v>
      </c>
      <c r="C2" s="53"/>
      <c r="D2" s="52"/>
      <c r="E2" s="35"/>
    </row>
    <row r="3" spans="1:12" x14ac:dyDescent="0.15">
      <c r="A3" s="39"/>
      <c r="B3" s="54" t="s">
        <v>12</v>
      </c>
      <c r="C3" s="55"/>
      <c r="D3" s="52"/>
      <c r="E3" s="35"/>
    </row>
    <row r="4" spans="1:12" x14ac:dyDescent="0.15">
      <c r="A4" s="39"/>
      <c r="B4" s="54" t="s">
        <v>51</v>
      </c>
      <c r="C4" s="55"/>
      <c r="D4" s="52"/>
      <c r="E4" s="35"/>
    </row>
    <row r="5" spans="1:12" ht="14" thickBot="1" x14ac:dyDescent="0.2">
      <c r="B5" s="56" t="s">
        <v>52</v>
      </c>
      <c r="C5" s="57"/>
    </row>
    <row r="7" spans="1:12" ht="7" customHeight="1" x14ac:dyDescent="0.15"/>
    <row r="8" spans="1:12" ht="16" x14ac:dyDescent="0.2">
      <c r="A8" s="26" t="s">
        <v>99</v>
      </c>
    </row>
    <row r="9" spans="1:12" ht="13.5" customHeight="1" x14ac:dyDescent="0.2">
      <c r="A9" s="26"/>
    </row>
    <row r="10" spans="1:12" ht="13.5" customHeight="1" x14ac:dyDescent="0.15">
      <c r="A10" s="7" t="s">
        <v>14</v>
      </c>
    </row>
    <row r="11" spans="1:12" ht="13.5" customHeight="1" x14ac:dyDescent="0.15">
      <c r="A11" s="27" t="s">
        <v>100</v>
      </c>
    </row>
    <row r="12" spans="1:12" x14ac:dyDescent="0.15">
      <c r="A12" s="27" t="s">
        <v>101</v>
      </c>
    </row>
    <row r="13" spans="1:12" x14ac:dyDescent="0.15">
      <c r="A13" s="27" t="s">
        <v>102</v>
      </c>
    </row>
    <row r="14" spans="1:12" x14ac:dyDescent="0.15">
      <c r="A14" s="27"/>
    </row>
    <row r="15" spans="1:12" x14ac:dyDescent="0.15">
      <c r="A15" s="7" t="s">
        <v>78</v>
      </c>
      <c r="L15" s="32"/>
    </row>
    <row r="16" spans="1:12" x14ac:dyDescent="0.15">
      <c r="A16" s="27" t="s">
        <v>103</v>
      </c>
      <c r="F16" s="27"/>
      <c r="L16" s="32"/>
    </row>
    <row r="17" spans="1:2" x14ac:dyDescent="0.15">
      <c r="A17" s="27" t="s">
        <v>104</v>
      </c>
    </row>
    <row r="18" spans="1:2" x14ac:dyDescent="0.15">
      <c r="A18" s="27" t="s">
        <v>105</v>
      </c>
    </row>
    <row r="20" spans="1:2" x14ac:dyDescent="0.15">
      <c r="A20" s="7" t="s">
        <v>81</v>
      </c>
    </row>
    <row r="21" spans="1:2" x14ac:dyDescent="0.15">
      <c r="A21" s="82" t="s">
        <v>106</v>
      </c>
      <c r="B21" s="77"/>
    </row>
    <row r="22" spans="1:2" x14ac:dyDescent="0.15">
      <c r="A22" s="82" t="s">
        <v>107</v>
      </c>
      <c r="B22" s="77"/>
    </row>
    <row r="23" spans="1:2" x14ac:dyDescent="0.15">
      <c r="A23" s="82" t="s">
        <v>108</v>
      </c>
      <c r="B23" s="77"/>
    </row>
    <row r="24" spans="1:2" x14ac:dyDescent="0.15">
      <c r="A24" s="82" t="s">
        <v>109</v>
      </c>
      <c r="B24" s="77"/>
    </row>
    <row r="25" spans="1:2" x14ac:dyDescent="0.15">
      <c r="A25" s="82"/>
      <c r="B25" s="77"/>
    </row>
    <row r="26" spans="1:2" x14ac:dyDescent="0.15">
      <c r="A26" s="84" t="s">
        <v>87</v>
      </c>
      <c r="B26" s="77"/>
    </row>
    <row r="27" spans="1:2" x14ac:dyDescent="0.15">
      <c r="A27" s="84" t="s">
        <v>86</v>
      </c>
      <c r="B27" s="77"/>
    </row>
    <row r="28" spans="1:2" x14ac:dyDescent="0.15">
      <c r="A28" s="84" t="s">
        <v>82</v>
      </c>
      <c r="B28" s="77"/>
    </row>
    <row r="31" spans="1:2" x14ac:dyDescent="0.15">
      <c r="A31" s="7" t="s">
        <v>94</v>
      </c>
    </row>
    <row r="32" spans="1:2" ht="12" customHeight="1" x14ac:dyDescent="0.15">
      <c r="A32" s="38" t="s">
        <v>20</v>
      </c>
    </row>
    <row r="33" spans="1:1" ht="12" customHeight="1" x14ac:dyDescent="0.15">
      <c r="A33" s="38" t="s">
        <v>21</v>
      </c>
    </row>
    <row r="34" spans="1:1" x14ac:dyDescent="0.15">
      <c r="A34" s="38" t="s">
        <v>15</v>
      </c>
    </row>
    <row r="35" spans="1:1" x14ac:dyDescent="0.15">
      <c r="A35" s="38" t="s">
        <v>59</v>
      </c>
    </row>
    <row r="36" spans="1:1" x14ac:dyDescent="0.15">
      <c r="A36" s="38" t="s">
        <v>70</v>
      </c>
    </row>
    <row r="39" spans="1:1" x14ac:dyDescent="0.15">
      <c r="A39" s="13"/>
    </row>
    <row r="40" spans="1:1" x14ac:dyDescent="0.15">
      <c r="A40" s="13"/>
    </row>
    <row r="41" spans="1:1" x14ac:dyDescent="0.15">
      <c r="A41" s="13"/>
    </row>
    <row r="42" spans="1:1" x14ac:dyDescent="0.15">
      <c r="A42" s="13"/>
    </row>
    <row r="43" spans="1:1" x14ac:dyDescent="0.15">
      <c r="A43" s="13"/>
    </row>
    <row r="44" spans="1:1" x14ac:dyDescent="0.15">
      <c r="A44" s="13"/>
    </row>
    <row r="45" spans="1:1" x14ac:dyDescent="0.15">
      <c r="A45" s="13"/>
    </row>
    <row r="46" spans="1:1" x14ac:dyDescent="0.15">
      <c r="A46" s="13"/>
    </row>
    <row r="47" spans="1:1" x14ac:dyDescent="0.15">
      <c r="A47" s="13"/>
    </row>
    <row r="48" spans="1:1" x14ac:dyDescent="0.15">
      <c r="A48" s="13"/>
    </row>
    <row r="49" spans="1:3" x14ac:dyDescent="0.15">
      <c r="A49" s="13"/>
    </row>
    <row r="50" spans="1:3" x14ac:dyDescent="0.15">
      <c r="A50" s="13"/>
    </row>
    <row r="51" spans="1:3" x14ac:dyDescent="0.15">
      <c r="A51" s="13"/>
    </row>
    <row r="52" spans="1:3" x14ac:dyDescent="0.15">
      <c r="A52" s="13"/>
    </row>
    <row r="56" spans="1:3" x14ac:dyDescent="0.15">
      <c r="A56" s="27" t="s">
        <v>93</v>
      </c>
    </row>
    <row r="57" spans="1:3" x14ac:dyDescent="0.15">
      <c r="A57" s="27" t="s">
        <v>96</v>
      </c>
    </row>
    <row r="58" spans="1:3" x14ac:dyDescent="0.15">
      <c r="A58" s="27"/>
      <c r="B58" s="39"/>
      <c r="C58" s="39"/>
    </row>
    <row r="82" spans="1:1" x14ac:dyDescent="0.15">
      <c r="A82" s="27" t="s">
        <v>92</v>
      </c>
    </row>
    <row r="83" spans="1:1" x14ac:dyDescent="0.15">
      <c r="A83" s="27" t="s">
        <v>91</v>
      </c>
    </row>
    <row r="84" spans="1:1" x14ac:dyDescent="0.15">
      <c r="A84" t="s">
        <v>90</v>
      </c>
    </row>
    <row r="85" spans="1:1" x14ac:dyDescent="0.15">
      <c r="A85" t="s">
        <v>2</v>
      </c>
    </row>
    <row r="86" spans="1:1" x14ac:dyDescent="0.15">
      <c r="A86" t="s">
        <v>3</v>
      </c>
    </row>
    <row r="104" spans="1:4" ht="12.75" customHeight="1" x14ac:dyDescent="0.15">
      <c r="A104" s="40"/>
      <c r="B104" s="40"/>
      <c r="C104" s="40"/>
    </row>
    <row r="105" spans="1:4" s="77" customFormat="1" x14ac:dyDescent="0.15">
      <c r="A105" s="27" t="s">
        <v>110</v>
      </c>
      <c r="B105" s="83"/>
      <c r="C105" s="83"/>
      <c r="D105" s="83"/>
    </row>
    <row r="106" spans="1:4" x14ac:dyDescent="0.15">
      <c r="A106" s="123"/>
    </row>
    <row r="130" spans="1:6" x14ac:dyDescent="0.15">
      <c r="A130" s="27" t="s">
        <v>111</v>
      </c>
      <c r="B130" s="39"/>
      <c r="C130" s="39"/>
      <c r="D130" s="39"/>
      <c r="E130" s="39"/>
      <c r="F130" s="39"/>
    </row>
    <row r="131" spans="1:6" s="77" customFormat="1" x14ac:dyDescent="0.15">
      <c r="A131" s="82" t="s">
        <v>88</v>
      </c>
    </row>
    <row r="154" spans="1:7" ht="12.75" customHeight="1" x14ac:dyDescent="0.15">
      <c r="A154" s="82"/>
    </row>
    <row r="155" spans="1:7" s="77" customFormat="1" ht="12.75" customHeight="1" x14ac:dyDescent="0.15">
      <c r="A155" s="82" t="s">
        <v>112</v>
      </c>
      <c r="C155" s="82"/>
      <c r="D155" s="82"/>
      <c r="E155" s="82"/>
      <c r="F155" s="82"/>
      <c r="G155" s="82"/>
    </row>
    <row r="156" spans="1:7" ht="12" customHeight="1" x14ac:dyDescent="0.15">
      <c r="A156" s="27"/>
      <c r="B156" s="27"/>
      <c r="C156" s="27"/>
      <c r="D156" s="27"/>
      <c r="E156" s="27"/>
      <c r="F156" s="27"/>
      <c r="G156" s="27"/>
    </row>
    <row r="168" spans="1:1" x14ac:dyDescent="0.15">
      <c r="A168" s="27"/>
    </row>
    <row r="172" spans="1:1" ht="12.75" customHeight="1" x14ac:dyDescent="0.15">
      <c r="A172" s="27" t="s">
        <v>113</v>
      </c>
    </row>
    <row r="188" spans="1:1" ht="12.75" customHeight="1" x14ac:dyDescent="0.15"/>
    <row r="189" spans="1:1" s="77" customFormat="1" ht="12.75" customHeight="1" x14ac:dyDescent="0.15">
      <c r="A189" s="82" t="s">
        <v>114</v>
      </c>
    </row>
    <row r="203" spans="1:3" ht="12.75" customHeight="1" x14ac:dyDescent="0.15"/>
    <row r="204" spans="1:3" ht="12.75" customHeight="1" x14ac:dyDescent="0.15"/>
    <row r="205" spans="1:3" ht="12.75" customHeight="1" x14ac:dyDescent="0.15"/>
    <row r="206" spans="1:3" ht="12.75" customHeight="1" x14ac:dyDescent="0.15">
      <c r="A206" s="27" t="s">
        <v>95</v>
      </c>
    </row>
    <row r="207" spans="1:3" ht="12" customHeight="1" x14ac:dyDescent="0.15"/>
    <row r="208" spans="1:3" ht="15" customHeight="1" x14ac:dyDescent="0.15">
      <c r="B208" s="76">
        <v>41911</v>
      </c>
      <c r="C208" s="74" t="s">
        <v>97</v>
      </c>
    </row>
  </sheetData>
  <sheetProtection password="C51A" sheet="1" objects="1" scenarios="1"/>
  <customSheetViews>
    <customSheetView guid="{2112D1A0-B92C-11D7-B733-CC59FD177F2D}" showRuler="0">
      <pageMargins left="0.7" right="0.7" top="0.75" bottom="0.75" header="0.3" footer="0.3"/>
    </customSheetView>
  </customSheetViews>
  <phoneticPr fontId="0" type="noConversion"/>
  <pageMargins left="0.5" right="0.5" top="0.51" bottom="0.53" header="0.3" footer="0.25"/>
  <pageSetup orientation="portrait"/>
  <headerFooter>
    <oddFooter>Page &amp;P of &amp;N</oddFooter>
  </headerFooter>
  <rowBreaks count="3" manualBreakCount="3">
    <brk id="59" max="16383" man="1"/>
    <brk id="105" max="16383" man="1"/>
    <brk id="156" max="1638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2:G4"/>
  <sheetViews>
    <sheetView zoomScale="120" zoomScaleNormal="120" zoomScalePageLayoutView="120" workbookViewId="0"/>
  </sheetViews>
  <sheetFormatPr baseColWidth="10" defaultColWidth="8.83203125" defaultRowHeight="13" x14ac:dyDescent="0.15"/>
  <cols>
    <col min="1" max="5" width="8.83203125" customWidth="1"/>
    <col min="6" max="6" width="12" customWidth="1"/>
    <col min="7" max="7" width="8.5" customWidth="1"/>
  </cols>
  <sheetData>
    <row r="2" spans="1:7" x14ac:dyDescent="0.15">
      <c r="A2" s="16"/>
      <c r="F2" s="44" t="s">
        <v>57</v>
      </c>
      <c r="G2" s="16">
        <f>report!B208</f>
        <v>41911</v>
      </c>
    </row>
    <row r="3" spans="1:7" x14ac:dyDescent="0.15">
      <c r="A3" s="16"/>
      <c r="G3" s="16"/>
    </row>
    <row r="4" spans="1:7" x14ac:dyDescent="0.15">
      <c r="A4" t="s">
        <v>62</v>
      </c>
    </row>
  </sheetData>
  <sheetProtection password="C51A" sheet="1" objects="1" scenarios="1"/>
  <customSheetViews>
    <customSheetView guid="{2112D1A0-B92C-11D7-B733-CC59FD177F2D}" showRuler="0">
      <pageMargins left="0.7" right="0.7" top="0.75" bottom="0.75" header="0.3" footer="0.3"/>
    </customSheetView>
  </customSheetViews>
  <phoneticPr fontId="0" type="noConversion"/>
  <pageMargins left="0.75" right="0.75" top="1" bottom="1" header="0.5" footer="0.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G32"/>
  <sheetViews>
    <sheetView zoomScale="110" zoomScaleNormal="110" zoomScalePageLayoutView="110" workbookViewId="0"/>
  </sheetViews>
  <sheetFormatPr baseColWidth="10" defaultColWidth="8.83203125" defaultRowHeight="13" x14ac:dyDescent="0.15"/>
  <cols>
    <col min="1" max="5" width="8.83203125" customWidth="1"/>
    <col min="6" max="6" width="12.33203125" customWidth="1"/>
    <col min="7" max="7" width="8" customWidth="1"/>
  </cols>
  <sheetData>
    <row r="1" spans="1:7" x14ac:dyDescent="0.15">
      <c r="F1" t="s">
        <v>29</v>
      </c>
      <c r="G1" s="16">
        <f>report!B208</f>
        <v>41911</v>
      </c>
    </row>
    <row r="2" spans="1:7" x14ac:dyDescent="0.15">
      <c r="G2" s="16"/>
    </row>
    <row r="3" spans="1:7" x14ac:dyDescent="0.15">
      <c r="A3" t="s">
        <v>28</v>
      </c>
    </row>
    <row r="4" spans="1:7" x14ac:dyDescent="0.15">
      <c r="A4" t="s">
        <v>43</v>
      </c>
    </row>
    <row r="31" spans="1:1" x14ac:dyDescent="0.15">
      <c r="A31" t="s">
        <v>0</v>
      </c>
    </row>
    <row r="32" spans="1:1" x14ac:dyDescent="0.15">
      <c r="A32" t="s">
        <v>9</v>
      </c>
    </row>
  </sheetData>
  <sheetProtection password="C51A" sheet="1" objects="1" scenarios="1"/>
  <customSheetViews>
    <customSheetView guid="{2112D1A0-B92C-11D7-B733-CC59FD177F2D}" showRuler="0">
      <pageMargins left="0.7" right="0.7" top="0.75" bottom="0.75" header="0.3" footer="0.3"/>
    </customSheetView>
  </customSheetViews>
  <phoneticPr fontId="0" type="noConversion"/>
  <pageMargins left="0.75" right="0.75" top="1" bottom="1" header="0.5" footer="0.5"/>
  <pageSetup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E7"/>
  <sheetViews>
    <sheetView zoomScale="120" zoomScaleNormal="120" zoomScalePageLayoutView="120" workbookViewId="0"/>
  </sheetViews>
  <sheetFormatPr baseColWidth="10" defaultColWidth="8.83203125" defaultRowHeight="13" x14ac:dyDescent="0.15"/>
  <cols>
    <col min="1" max="3" width="8.83203125" customWidth="1"/>
    <col min="4" max="4" width="11.33203125" customWidth="1"/>
    <col min="5" max="5" width="7.5" customWidth="1"/>
    <col min="6" max="6" width="12" customWidth="1"/>
    <col min="7" max="7" width="6.83203125" customWidth="1"/>
  </cols>
  <sheetData>
    <row r="1" spans="1:5" x14ac:dyDescent="0.15">
      <c r="D1" t="s">
        <v>29</v>
      </c>
      <c r="E1" s="16">
        <f>report!B208</f>
        <v>41911</v>
      </c>
    </row>
    <row r="3" spans="1:5" x14ac:dyDescent="0.15">
      <c r="A3" t="s">
        <v>28</v>
      </c>
    </row>
    <row r="4" spans="1:5" x14ac:dyDescent="0.15">
      <c r="A4" t="s">
        <v>13</v>
      </c>
    </row>
    <row r="6" spans="1:5" x14ac:dyDescent="0.15">
      <c r="B6" s="27" t="s">
        <v>85</v>
      </c>
      <c r="D6" s="77"/>
    </row>
    <row r="7" spans="1:5" x14ac:dyDescent="0.15">
      <c r="B7" t="s">
        <v>30</v>
      </c>
    </row>
  </sheetData>
  <sheetProtection password="C51A" sheet="1" objects="1" scenarios="1"/>
  <customSheetViews>
    <customSheetView guid="{2112D1A0-B92C-11D7-B733-CC59FD177F2D}" showRuler="0">
      <pageMargins left="0.7" right="0.7" top="0.75" bottom="0.75" header="0.3" footer="0.3"/>
    </customSheetView>
  </customSheetViews>
  <phoneticPr fontId="0" type="noConversion"/>
  <pageMargins left="0.25" right="0.25" top="1" bottom="1" header="0.5" footer="0.5"/>
  <pageSetup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F32"/>
  <sheetViews>
    <sheetView zoomScale="120" workbookViewId="0"/>
  </sheetViews>
  <sheetFormatPr baseColWidth="10" defaultColWidth="8.83203125" defaultRowHeight="13" x14ac:dyDescent="0.15"/>
  <cols>
    <col min="1" max="2" width="8.83203125" customWidth="1"/>
    <col min="3" max="3" width="10.83203125" customWidth="1"/>
    <col min="4" max="4" width="12" customWidth="1"/>
    <col min="5" max="5" width="7.5" customWidth="1"/>
    <col min="6" max="6" width="10.5" customWidth="1"/>
  </cols>
  <sheetData>
    <row r="1" spans="1:6" x14ac:dyDescent="0.15">
      <c r="D1" s="45" t="s">
        <v>29</v>
      </c>
      <c r="E1" s="46">
        <f>report!B208</f>
        <v>41911</v>
      </c>
    </row>
    <row r="2" spans="1:6" x14ac:dyDescent="0.15">
      <c r="D2" s="45"/>
      <c r="E2" s="46"/>
    </row>
    <row r="3" spans="1:6" x14ac:dyDescent="0.15">
      <c r="A3" s="82" t="s">
        <v>84</v>
      </c>
      <c r="B3" s="77"/>
      <c r="C3" s="77"/>
      <c r="D3" s="77"/>
      <c r="E3" s="77"/>
      <c r="F3" s="77"/>
    </row>
    <row r="31" spans="2:2" x14ac:dyDescent="0.15">
      <c r="B31" t="s">
        <v>31</v>
      </c>
    </row>
    <row r="32" spans="2:2" x14ac:dyDescent="0.15">
      <c r="B32" t="s">
        <v>10</v>
      </c>
    </row>
  </sheetData>
  <sheetProtection password="C51A" sheet="1" objects="1" scenarios="1"/>
  <customSheetViews>
    <customSheetView guid="{2112D1A0-B92C-11D7-B733-CC59FD177F2D}" showRuler="0">
      <pageMargins left="0.7" right="0.7" top="0.75" bottom="0.75" header="0.3" footer="0.3"/>
    </customSheetView>
  </customSheetViews>
  <phoneticPr fontId="0" type="noConversion"/>
  <pageMargins left="0.25" right="0.25" top="1" bottom="1" header="0.5" footer="0.5"/>
  <pageSetup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E67"/>
  <sheetViews>
    <sheetView topLeftCell="B1" workbookViewId="0">
      <pane ySplit="1" topLeftCell="A26" activePane="bottomLeft" state="frozen"/>
      <selection activeCell="B1" sqref="B1"/>
      <selection pane="bottomLeft" activeCell="E68" sqref="E68"/>
    </sheetView>
  </sheetViews>
  <sheetFormatPr baseColWidth="10" defaultColWidth="8.83203125" defaultRowHeight="13" x14ac:dyDescent="0.15"/>
  <cols>
    <col min="1" max="1" width="11.83203125" hidden="1" customWidth="1"/>
    <col min="3" max="3" width="10.6640625" bestFit="1" customWidth="1"/>
    <col min="5" max="5" width="10.1640625" bestFit="1" customWidth="1"/>
  </cols>
  <sheetData>
    <row r="1" spans="1:5" x14ac:dyDescent="0.15">
      <c r="B1" s="27" t="s">
        <v>89</v>
      </c>
      <c r="C1" s="7" t="s">
        <v>74</v>
      </c>
      <c r="D1" s="25"/>
      <c r="E1" s="7" t="s">
        <v>56</v>
      </c>
    </row>
    <row r="2" spans="1:5" x14ac:dyDescent="0.15">
      <c r="A2" s="122">
        <v>36249</v>
      </c>
      <c r="B2">
        <v>2003</v>
      </c>
      <c r="C2" s="5">
        <f>data!D201</f>
        <v>3686.4390000000003</v>
      </c>
      <c r="D2" s="23"/>
      <c r="E2" s="5">
        <f>data!K201</f>
        <v>3164.1906666666691</v>
      </c>
    </row>
    <row r="3" spans="1:5" x14ac:dyDescent="0.15">
      <c r="A3" s="122">
        <v>36340</v>
      </c>
      <c r="B3" t="s">
        <v>7</v>
      </c>
      <c r="C3" s="5">
        <f>data!D204</f>
        <v>4329.4520000000002</v>
      </c>
      <c r="D3" s="23"/>
      <c r="E3" s="5">
        <f>data!K204</f>
        <v>4840.5449999999992</v>
      </c>
    </row>
    <row r="4" spans="1:5" x14ac:dyDescent="0.15">
      <c r="A4" s="122">
        <v>36432</v>
      </c>
      <c r="B4" t="s">
        <v>72</v>
      </c>
      <c r="C4" s="5">
        <f>data!D207</f>
        <v>4814.9070000000002</v>
      </c>
      <c r="D4" s="23"/>
      <c r="E4" s="5">
        <f>data!K207</f>
        <v>4944.0269999999991</v>
      </c>
    </row>
    <row r="5" spans="1:5" x14ac:dyDescent="0.15">
      <c r="A5" s="122">
        <v>36524</v>
      </c>
      <c r="B5" t="s">
        <v>73</v>
      </c>
      <c r="C5" s="5">
        <f>data!D210</f>
        <v>4383.1299999999992</v>
      </c>
      <c r="D5" s="23"/>
      <c r="E5" s="5">
        <f>data!K210</f>
        <v>3938.4763333333344</v>
      </c>
    </row>
    <row r="6" spans="1:5" x14ac:dyDescent="0.15">
      <c r="A6" s="122">
        <v>36615</v>
      </c>
      <c r="B6">
        <v>2004</v>
      </c>
      <c r="C6" s="5">
        <f>data!D213</f>
        <v>5012.4059999999999</v>
      </c>
      <c r="D6" s="23"/>
      <c r="E6" s="5">
        <f>data!K213</f>
        <v>4410.7893333333313</v>
      </c>
    </row>
    <row r="7" spans="1:5" x14ac:dyDescent="0.15">
      <c r="A7" s="122">
        <v>36706</v>
      </c>
      <c r="B7" t="s">
        <v>7</v>
      </c>
      <c r="C7" s="5">
        <f>data!D216</f>
        <v>4955.808</v>
      </c>
      <c r="D7" s="23"/>
      <c r="E7" s="5">
        <f>data!K216</f>
        <v>4745.8936666666696</v>
      </c>
    </row>
    <row r="8" spans="1:5" x14ac:dyDescent="0.15">
      <c r="A8" s="122">
        <v>36798</v>
      </c>
      <c r="B8" t="s">
        <v>72</v>
      </c>
      <c r="C8" s="5">
        <f>data!D219</f>
        <v>4976.7830000000004</v>
      </c>
      <c r="D8" s="22"/>
      <c r="E8" s="5">
        <f>data!K219</f>
        <v>4974.5576666666666</v>
      </c>
    </row>
    <row r="9" spans="1:5" x14ac:dyDescent="0.15">
      <c r="A9" s="122">
        <v>36890</v>
      </c>
      <c r="B9" t="s">
        <v>73</v>
      </c>
      <c r="C9" s="5">
        <f>data!D222</f>
        <v>4393.3729999999996</v>
      </c>
      <c r="D9" s="23"/>
      <c r="E9" s="5">
        <f>data!K222</f>
        <v>3833.4736666666649</v>
      </c>
    </row>
    <row r="10" spans="1:5" x14ac:dyDescent="0.15">
      <c r="A10" s="122">
        <v>36980</v>
      </c>
      <c r="B10">
        <v>2005</v>
      </c>
      <c r="C10" s="5">
        <f>data!D225</f>
        <v>3994.2029999999995</v>
      </c>
      <c r="D10" s="24"/>
      <c r="E10" s="5">
        <f>data!K225</f>
        <v>4191.4946666666656</v>
      </c>
    </row>
    <row r="11" spans="1:5" x14ac:dyDescent="0.15">
      <c r="A11" s="122">
        <v>37071</v>
      </c>
      <c r="B11" t="s">
        <v>7</v>
      </c>
      <c r="C11" s="5">
        <f>data!D228</f>
        <v>4715.0190000000002</v>
      </c>
      <c r="D11" s="24"/>
      <c r="E11" s="5">
        <f>data!K228</f>
        <v>5412.4970000000012</v>
      </c>
    </row>
    <row r="12" spans="1:5" x14ac:dyDescent="0.15">
      <c r="A12" s="122">
        <v>37163</v>
      </c>
      <c r="B12" t="s">
        <v>72</v>
      </c>
      <c r="C12" s="5">
        <f>data!D231</f>
        <v>5331.0780000000004</v>
      </c>
      <c r="D12" s="24"/>
      <c r="E12" s="5">
        <f>data!K231</f>
        <v>5049.2223333333322</v>
      </c>
    </row>
    <row r="13" spans="1:5" x14ac:dyDescent="0.15">
      <c r="A13" s="122">
        <v>37255</v>
      </c>
      <c r="B13" t="s">
        <v>73</v>
      </c>
      <c r="C13" s="5">
        <f>data!D234</f>
        <v>5220.3189999999995</v>
      </c>
      <c r="D13" s="24"/>
      <c r="E13" s="5">
        <f>data!K234</f>
        <v>4434.5206666666672</v>
      </c>
    </row>
    <row r="14" spans="1:5" x14ac:dyDescent="0.15">
      <c r="A14" s="122">
        <v>37345</v>
      </c>
      <c r="B14">
        <v>2006</v>
      </c>
      <c r="C14" s="5">
        <f>data!D237</f>
        <v>5536.3209999999999</v>
      </c>
      <c r="D14" s="24"/>
      <c r="E14" s="5">
        <f>data!K237</f>
        <v>4639.9943333333322</v>
      </c>
    </row>
    <row r="15" spans="1:5" x14ac:dyDescent="0.15">
      <c r="A15" s="122">
        <v>37436</v>
      </c>
      <c r="B15" t="s">
        <v>7</v>
      </c>
      <c r="C15" s="5">
        <f>data!D240</f>
        <v>6130.0930000000008</v>
      </c>
      <c r="D15" s="24"/>
      <c r="E15" s="5">
        <f>data!K240</f>
        <v>6313.4690000000028</v>
      </c>
    </row>
    <row r="16" spans="1:5" x14ac:dyDescent="0.15">
      <c r="A16" s="122">
        <v>37528</v>
      </c>
      <c r="B16" t="s">
        <v>72</v>
      </c>
      <c r="C16" s="5">
        <f>data!D243</f>
        <v>5745.6</v>
      </c>
      <c r="D16" s="24"/>
      <c r="E16" s="5">
        <f>data!K243</f>
        <v>5525.6630000000005</v>
      </c>
    </row>
    <row r="17" spans="1:5" x14ac:dyDescent="0.15">
      <c r="A17" s="122">
        <v>37620</v>
      </c>
      <c r="B17" t="s">
        <v>73</v>
      </c>
      <c r="C17" s="5">
        <f>data!D246</f>
        <v>5036.5339999999997</v>
      </c>
      <c r="D17" s="24"/>
      <c r="E17" s="5">
        <f>data!K246</f>
        <v>4382.9476666666651</v>
      </c>
    </row>
    <row r="18" spans="1:5" x14ac:dyDescent="0.15">
      <c r="A18" s="122">
        <v>37710</v>
      </c>
      <c r="B18">
        <v>2007</v>
      </c>
      <c r="C18" s="5">
        <f>data!D249</f>
        <v>4803.4699999999993</v>
      </c>
      <c r="D18" s="24"/>
      <c r="E18" s="5">
        <f>data!K249</f>
        <v>5151.8313333333354</v>
      </c>
    </row>
    <row r="19" spans="1:5" x14ac:dyDescent="0.15">
      <c r="A19" s="122">
        <v>37801</v>
      </c>
      <c r="B19" t="s">
        <v>7</v>
      </c>
      <c r="C19" s="5">
        <f>data!D252</f>
        <v>5437.7510000000002</v>
      </c>
      <c r="D19" s="24"/>
      <c r="E19" s="5">
        <f>data!K252</f>
        <v>5351.5556666666653</v>
      </c>
    </row>
    <row r="20" spans="1:5" x14ac:dyDescent="0.15">
      <c r="A20" s="122">
        <v>37893</v>
      </c>
      <c r="B20" t="s">
        <v>72</v>
      </c>
      <c r="C20" s="5">
        <f>data!D255</f>
        <v>5329.96</v>
      </c>
      <c r="D20" s="24"/>
      <c r="E20" s="5">
        <f>data!K255</f>
        <v>5287.0673333333298</v>
      </c>
    </row>
    <row r="21" spans="1:5" x14ac:dyDescent="0.15">
      <c r="A21" s="122">
        <v>37985</v>
      </c>
      <c r="B21" t="s">
        <v>73</v>
      </c>
      <c r="C21" s="5">
        <f>data!D258</f>
        <v>4899.9110000000001</v>
      </c>
      <c r="D21" s="24"/>
      <c r="E21" s="5">
        <f>data!K258</f>
        <v>4666.4356666666718</v>
      </c>
    </row>
    <row r="22" spans="1:5" x14ac:dyDescent="0.15">
      <c r="A22" s="122">
        <v>38076</v>
      </c>
      <c r="B22">
        <v>2008</v>
      </c>
      <c r="C22" s="5">
        <f>data!D261</f>
        <v>4690.8360000000002</v>
      </c>
      <c r="D22" s="24"/>
      <c r="E22" s="5">
        <f>data!K261</f>
        <v>4858.4503333333314</v>
      </c>
    </row>
    <row r="23" spans="1:5" x14ac:dyDescent="0.15">
      <c r="A23" s="122">
        <v>38167</v>
      </c>
      <c r="B23" t="s">
        <v>7</v>
      </c>
      <c r="C23" s="5">
        <f>data!D264</f>
        <v>4633.8100000000004</v>
      </c>
      <c r="D23" s="24"/>
      <c r="E23" s="5">
        <f>data!K264</f>
        <v>5863.7413333333361</v>
      </c>
    </row>
    <row r="24" spans="1:5" x14ac:dyDescent="0.15">
      <c r="A24" s="122">
        <v>38259</v>
      </c>
      <c r="B24" t="s">
        <v>72</v>
      </c>
      <c r="C24" s="5">
        <f>data!D267</f>
        <v>5236.732</v>
      </c>
      <c r="D24" s="24"/>
      <c r="E24" s="5">
        <f>data!K267</f>
        <v>5803.900999999998</v>
      </c>
    </row>
    <row r="25" spans="1:5" x14ac:dyDescent="0.15">
      <c r="A25" s="122">
        <v>38351</v>
      </c>
      <c r="B25" t="s">
        <v>73</v>
      </c>
      <c r="C25" s="5">
        <f>data!D270</f>
        <v>5697.0820000000003</v>
      </c>
      <c r="D25" s="24"/>
      <c r="E25" s="5">
        <f>data!K270</f>
        <v>4602.3446666666678</v>
      </c>
    </row>
    <row r="26" spans="1:5" x14ac:dyDescent="0.15">
      <c r="A26" s="122">
        <v>38441</v>
      </c>
      <c r="B26">
        <v>2009</v>
      </c>
      <c r="C26" s="5">
        <f>data!D273</f>
        <v>6691.3919999999998</v>
      </c>
      <c r="D26" s="24"/>
      <c r="E26" s="5">
        <f>data!K273</f>
        <v>5558.9656666666633</v>
      </c>
    </row>
    <row r="27" spans="1:5" x14ac:dyDescent="0.15">
      <c r="A27" s="122">
        <v>38532</v>
      </c>
      <c r="B27" t="s">
        <v>7</v>
      </c>
      <c r="C27" s="5">
        <f>data!D276</f>
        <v>6123.1760000000004</v>
      </c>
      <c r="D27" s="24"/>
      <c r="E27" s="5">
        <f>data!K276</f>
        <v>5582.2773333333353</v>
      </c>
    </row>
    <row r="28" spans="1:5" x14ac:dyDescent="0.15">
      <c r="A28" s="122">
        <v>38624</v>
      </c>
      <c r="B28" t="s">
        <v>72</v>
      </c>
      <c r="C28" s="5">
        <f>data!D279</f>
        <v>5351.7719999999999</v>
      </c>
      <c r="D28" s="24"/>
      <c r="E28" s="5">
        <f>data!K279</f>
        <v>5013.5406666666631</v>
      </c>
    </row>
    <row r="29" spans="1:5" x14ac:dyDescent="0.15">
      <c r="A29" s="122">
        <v>38716</v>
      </c>
      <c r="B29" t="s">
        <v>73</v>
      </c>
      <c r="C29" s="5">
        <f>data!D282</f>
        <v>3989.9489999999996</v>
      </c>
      <c r="D29" s="24"/>
      <c r="E29" s="5">
        <f>data!K282</f>
        <v>3083.5169999999989</v>
      </c>
    </row>
    <row r="30" spans="1:5" x14ac:dyDescent="0.15">
      <c r="A30" s="122">
        <v>38806</v>
      </c>
      <c r="B30" s="6">
        <v>2010</v>
      </c>
      <c r="C30" s="5">
        <f>data!D285</f>
        <v>3333.6800000000003</v>
      </c>
      <c r="D30" s="24"/>
      <c r="E30" s="5">
        <f>data!K285</f>
        <v>3640.5856666666696</v>
      </c>
    </row>
    <row r="31" spans="1:5" x14ac:dyDescent="0.15">
      <c r="A31" s="122">
        <v>38897</v>
      </c>
      <c r="B31" t="s">
        <v>7</v>
      </c>
      <c r="C31" s="5">
        <f>data!D288</f>
        <v>3827.9810000000007</v>
      </c>
      <c r="D31" s="24"/>
      <c r="E31" s="5">
        <f>data!K288</f>
        <v>5636.2886666666718</v>
      </c>
    </row>
    <row r="32" spans="1:5" x14ac:dyDescent="0.15">
      <c r="A32" s="122">
        <v>38989</v>
      </c>
      <c r="B32" t="s">
        <v>72</v>
      </c>
      <c r="C32" s="5">
        <f>data!D291</f>
        <v>4818.7150000000001</v>
      </c>
      <c r="D32" s="24"/>
      <c r="E32" s="5">
        <f>data!K291</f>
        <v>6039.2413333333297</v>
      </c>
    </row>
    <row r="33" spans="1:5" x14ac:dyDescent="0.15">
      <c r="A33" s="122">
        <v>39081</v>
      </c>
      <c r="B33" t="s">
        <v>73</v>
      </c>
      <c r="C33" s="5">
        <f>data!D294</f>
        <v>5209.7240000000002</v>
      </c>
      <c r="D33" s="24"/>
      <c r="E33" s="5">
        <f>data!K294</f>
        <v>4563.1299999999992</v>
      </c>
    </row>
    <row r="34" spans="1:5" x14ac:dyDescent="0.15">
      <c r="A34" s="122">
        <v>39171</v>
      </c>
      <c r="B34" s="6">
        <v>2011</v>
      </c>
      <c r="C34" s="5">
        <f>data!D297</f>
        <v>5299.8640000000005</v>
      </c>
      <c r="D34" s="24"/>
      <c r="E34" s="5">
        <f>data!K297</f>
        <v>4963.6443333333345</v>
      </c>
    </row>
    <row r="35" spans="1:5" x14ac:dyDescent="0.15">
      <c r="A35" s="122">
        <v>39262</v>
      </c>
      <c r="B35" t="s">
        <v>7</v>
      </c>
      <c r="C35" s="5">
        <f>data!D300</f>
        <v>5437.3620000000001</v>
      </c>
      <c r="D35" s="24"/>
      <c r="E35" s="5">
        <f>data!K300</f>
        <v>5441.9113333333344</v>
      </c>
    </row>
    <row r="36" spans="1:5" x14ac:dyDescent="0.15">
      <c r="A36" s="122">
        <v>39354</v>
      </c>
      <c r="B36" t="s">
        <v>72</v>
      </c>
      <c r="C36" s="5">
        <f>data!D303</f>
        <v>6171.8680000000004</v>
      </c>
      <c r="D36" s="24"/>
      <c r="E36" s="5">
        <f>data!K303</f>
        <v>6180.1106666666674</v>
      </c>
    </row>
    <row r="37" spans="1:5" x14ac:dyDescent="0.15">
      <c r="A37" s="122">
        <v>39446</v>
      </c>
      <c r="B37" t="s">
        <v>73</v>
      </c>
      <c r="C37" s="5">
        <f>data!D306</f>
        <v>5780.3239999999996</v>
      </c>
      <c r="D37" s="24"/>
      <c r="E37" s="5">
        <f>data!K306</f>
        <v>5454.2699999999995</v>
      </c>
    </row>
    <row r="38" spans="1:5" x14ac:dyDescent="0.15">
      <c r="A38" s="122">
        <v>39537</v>
      </c>
      <c r="B38" s="6">
        <v>2012</v>
      </c>
      <c r="C38" s="5">
        <f>data!D309</f>
        <v>6051.3050000000003</v>
      </c>
      <c r="D38" s="24"/>
      <c r="E38" s="5">
        <f>data!K309</f>
        <v>5766.5903333333335</v>
      </c>
    </row>
    <row r="39" spans="1:5" x14ac:dyDescent="0.15">
      <c r="A39" s="122">
        <v>39628</v>
      </c>
      <c r="B39" t="s">
        <v>7</v>
      </c>
      <c r="C39" s="5">
        <f>data!D312</f>
        <v>6584.8970000000008</v>
      </c>
      <c r="D39" s="24"/>
      <c r="E39" s="5">
        <f>data!K312</f>
        <v>6668.1243333333368</v>
      </c>
    </row>
    <row r="40" spans="1:5" x14ac:dyDescent="0.15">
      <c r="A40" s="122">
        <v>39720</v>
      </c>
      <c r="B40" t="s">
        <v>72</v>
      </c>
      <c r="C40" s="5">
        <f>data!D315</f>
        <v>6750.6440000000002</v>
      </c>
      <c r="D40" s="24"/>
      <c r="E40" s="5">
        <f>data!K315</f>
        <v>6003.1653333333306</v>
      </c>
    </row>
    <row r="41" spans="1:5" x14ac:dyDescent="0.15">
      <c r="A41" s="122">
        <v>39812</v>
      </c>
      <c r="B41" t="s">
        <v>73</v>
      </c>
      <c r="C41" s="5">
        <f>data!D318</f>
        <v>5877.6049999999996</v>
      </c>
      <c r="D41" s="24"/>
      <c r="E41" s="5">
        <f>data!K318</f>
        <v>4516.1100000000006</v>
      </c>
    </row>
    <row r="42" spans="1:5" x14ac:dyDescent="0.15">
      <c r="A42" s="122">
        <v>39902</v>
      </c>
      <c r="B42" s="6">
        <v>2013</v>
      </c>
      <c r="C42" s="5">
        <f>data!D321</f>
        <v>5487.558</v>
      </c>
      <c r="D42" s="24"/>
      <c r="E42" s="5">
        <f>data!K321</f>
        <v>4776.2669999999989</v>
      </c>
    </row>
    <row r="43" spans="1:5" x14ac:dyDescent="0.15">
      <c r="A43" s="122">
        <v>39993</v>
      </c>
      <c r="B43" t="s">
        <v>7</v>
      </c>
      <c r="C43" s="5">
        <f>data!D324</f>
        <v>5082.0379999999996</v>
      </c>
      <c r="D43" s="24"/>
      <c r="E43" s="5">
        <f>data!K324</f>
        <v>6380.2366666666667</v>
      </c>
    </row>
    <row r="44" spans="1:5" x14ac:dyDescent="0.15">
      <c r="A44" s="122">
        <v>40085</v>
      </c>
      <c r="B44" t="s">
        <v>72</v>
      </c>
      <c r="C44" s="5">
        <f>data!D327</f>
        <v>5474.1409999999996</v>
      </c>
      <c r="D44" s="24"/>
      <c r="E44" s="5">
        <f>data!K327</f>
        <v>6711.2170000000006</v>
      </c>
    </row>
    <row r="45" spans="1:5" x14ac:dyDescent="0.15">
      <c r="A45" s="122">
        <v>40177</v>
      </c>
      <c r="B45" t="s">
        <v>73</v>
      </c>
      <c r="C45" s="5">
        <f>data!D330</f>
        <v>5316.0280000000002</v>
      </c>
      <c r="D45" s="24"/>
      <c r="E45" s="5">
        <f>data!K330</f>
        <v>7592.2870000000003</v>
      </c>
    </row>
    <row r="46" spans="1:5" x14ac:dyDescent="0.15">
      <c r="A46" s="122">
        <v>40267</v>
      </c>
      <c r="B46">
        <v>2014</v>
      </c>
      <c r="C46" s="5">
        <f>data!D333</f>
        <v>4632.5810000000001</v>
      </c>
      <c r="D46" s="24"/>
      <c r="E46" s="5">
        <f>data!K333</f>
        <v>4034.125666666665</v>
      </c>
    </row>
    <row r="47" spans="1:5" x14ac:dyDescent="0.15">
      <c r="A47" s="122">
        <v>40358</v>
      </c>
      <c r="B47" s="27" t="s">
        <v>7</v>
      </c>
      <c r="C47" s="5">
        <f>data!D336</f>
        <v>4819.9589999999998</v>
      </c>
      <c r="D47" s="24"/>
      <c r="E47" s="5">
        <f>data!K336</f>
        <v>6143.6153333333341</v>
      </c>
    </row>
    <row r="48" spans="1:5" x14ac:dyDescent="0.15">
      <c r="A48" s="122">
        <v>40450</v>
      </c>
      <c r="B48" s="27" t="s">
        <v>72</v>
      </c>
      <c r="C48" s="5">
        <f>data!D339</f>
        <v>5493.6379999999999</v>
      </c>
      <c r="D48" s="24"/>
      <c r="E48" s="5">
        <f>data!K339</f>
        <v>6483.6796666666669</v>
      </c>
    </row>
    <row r="49" spans="1:5" x14ac:dyDescent="0.15">
      <c r="A49" s="122">
        <v>40542</v>
      </c>
      <c r="B49" s="27" t="s">
        <v>73</v>
      </c>
      <c r="C49" s="5">
        <f>data!D342</f>
        <v>5603.7160000000003</v>
      </c>
      <c r="D49" s="24"/>
      <c r="E49" s="5">
        <f>data!K342</f>
        <v>5255.2130000000016</v>
      </c>
    </row>
    <row r="50" spans="1:5" x14ac:dyDescent="0.15">
      <c r="A50" s="122">
        <v>40632</v>
      </c>
      <c r="B50" s="27">
        <v>2015</v>
      </c>
      <c r="C50" s="5">
        <f>data!D345</f>
        <v>5922.4989999999998</v>
      </c>
      <c r="D50" s="24"/>
      <c r="E50" s="5">
        <f>data!K345</f>
        <v>5513.971333333333</v>
      </c>
    </row>
    <row r="51" spans="1:5" x14ac:dyDescent="0.15">
      <c r="A51" s="122">
        <v>40723</v>
      </c>
      <c r="B51" s="27" t="s">
        <v>7</v>
      </c>
      <c r="C51" s="5">
        <f>data!D348</f>
        <v>6524.6630000000005</v>
      </c>
      <c r="D51" s="24"/>
      <c r="E51" s="5">
        <f>data!K348</f>
        <v>6610.1566666666677</v>
      </c>
    </row>
    <row r="52" spans="1:5" x14ac:dyDescent="0.15">
      <c r="A52" s="122">
        <v>40815</v>
      </c>
      <c r="B52" s="27" t="s">
        <v>72</v>
      </c>
      <c r="C52" s="5">
        <f>data!D351</f>
        <v>7445.3459999999995</v>
      </c>
      <c r="D52" s="24"/>
      <c r="E52" s="5">
        <f>data!K351</f>
        <v>6999.1789999999964</v>
      </c>
    </row>
    <row r="53" spans="1:5" x14ac:dyDescent="0.15">
      <c r="A53" s="122">
        <v>40907</v>
      </c>
      <c r="B53" s="27" t="s">
        <v>73</v>
      </c>
      <c r="C53" s="5">
        <f>data!D354</f>
        <v>7005.4429999999993</v>
      </c>
      <c r="D53" s="24"/>
      <c r="E53" s="5">
        <f>data!K354</f>
        <v>5239.7153333333345</v>
      </c>
    </row>
    <row r="54" spans="1:5" x14ac:dyDescent="0.15">
      <c r="A54" s="122">
        <v>40998</v>
      </c>
      <c r="B54">
        <f>IF(MONTH(A54)=3,YEAR(A54),IF(MONTH(A54)=6,"2Q",IF(MONTH(A54)=9,"3Q","4Q")))</f>
        <v>2016</v>
      </c>
      <c r="C54" s="5">
        <f>data!D357</f>
        <v>6894.5879999999997</v>
      </c>
      <c r="D54" s="24"/>
      <c r="E54" s="5">
        <f>data!K357</f>
        <v>5764.2546666666676</v>
      </c>
    </row>
    <row r="55" spans="1:5" x14ac:dyDescent="0.15">
      <c r="A55" s="122">
        <v>41089</v>
      </c>
      <c r="B55" t="str">
        <f t="shared" ref="B55:B57" si="0">IF(MONTH(A55)=3,YEAR(A55),IF(MONTH(A55)=6,"2Q",IF(MONTH(A55)=9,"3Q","4Q")))</f>
        <v>2Q</v>
      </c>
      <c r="C55" s="5">
        <f>data!D360</f>
        <v>7093.1450000000004</v>
      </c>
      <c r="D55" s="24"/>
      <c r="E55" s="5">
        <f>data!K360</f>
        <v>7168.3403333333335</v>
      </c>
    </row>
    <row r="56" spans="1:5" x14ac:dyDescent="0.15">
      <c r="A56" s="122">
        <v>41181</v>
      </c>
      <c r="B56" t="str">
        <f t="shared" si="0"/>
        <v>3Q</v>
      </c>
      <c r="C56" s="5">
        <f>data!D363</f>
        <v>7011.8549999999996</v>
      </c>
      <c r="D56" s="24"/>
      <c r="E56" s="5">
        <f>data!K363</f>
        <v>6578.9993333333296</v>
      </c>
    </row>
    <row r="57" spans="1:5" x14ac:dyDescent="0.15">
      <c r="A57" s="122">
        <v>41273</v>
      </c>
      <c r="B57" t="str">
        <f t="shared" si="0"/>
        <v>4Q</v>
      </c>
      <c r="C57" s="5">
        <f>data!D366</f>
        <v>6152.4800000000005</v>
      </c>
      <c r="D57" s="24"/>
      <c r="E57" s="5">
        <f>data!K366</f>
        <v>4646.1826666666711</v>
      </c>
    </row>
    <row r="58" spans="1:5" x14ac:dyDescent="0.15">
      <c r="A58" s="122">
        <v>41363</v>
      </c>
      <c r="B58">
        <f t="shared" ref="B58:B59" si="1">IF(MONTH(A58)=3,YEAR(A58),IF(MONTH(A58)=6,"2Q",IF(MONTH(A58)=9,"3Q","4Q")))</f>
        <v>2017</v>
      </c>
      <c r="C58" s="5">
        <f>data!$D$369</f>
        <v>5555.35</v>
      </c>
      <c r="D58" s="24"/>
      <c r="E58" s="5">
        <f>data!$K$369</f>
        <v>4315.6746666666677</v>
      </c>
    </row>
    <row r="59" spans="1:5" x14ac:dyDescent="0.15">
      <c r="A59" s="122">
        <v>41454</v>
      </c>
      <c r="B59" t="str">
        <f t="shared" si="1"/>
        <v>2Q</v>
      </c>
      <c r="C59" s="5">
        <f>data!$D$372</f>
        <v>5455.6480000000001</v>
      </c>
      <c r="D59" s="24"/>
      <c r="E59" s="5">
        <f>data!$K$372</f>
        <v>7161.0639999999976</v>
      </c>
    </row>
    <row r="60" spans="1:5" x14ac:dyDescent="0.15">
      <c r="A60" s="122">
        <v>41546</v>
      </c>
      <c r="B60" t="str">
        <f t="shared" ref="B60:B61" si="2">IF(MONTH(A60)=3,YEAR(A60),IF(MONTH(A60)=6,"2Q",IF(MONTH(A60)=9,"3Q","4Q")))</f>
        <v>3Q</v>
      </c>
      <c r="C60" s="5">
        <f>data!$D$375</f>
        <v>5346.326</v>
      </c>
      <c r="D60" s="24"/>
      <c r="E60" s="5">
        <f>data!$K$375</f>
        <v>6892.6690000000008</v>
      </c>
    </row>
    <row r="61" spans="1:5" x14ac:dyDescent="0.15">
      <c r="A61" s="122">
        <v>41638</v>
      </c>
      <c r="B61" t="str">
        <f t="shared" si="2"/>
        <v>4Q</v>
      </c>
      <c r="C61" s="5">
        <f>data!$D$378</f>
        <v>4144.7979999999998</v>
      </c>
      <c r="D61" s="24"/>
      <c r="E61" s="5">
        <f>data!$K$378</f>
        <v>5043.0826666666662</v>
      </c>
    </row>
    <row r="62" spans="1:5" x14ac:dyDescent="0.15">
      <c r="A62" s="122">
        <v>41728</v>
      </c>
      <c r="B62">
        <f t="shared" ref="B62:B63" si="3">IF(MONTH(A62)=3,YEAR(A62),IF(MONTH(A62)=6,"2Q",IF(MONTH(A62)=9,"3Q","4Q")))</f>
        <v>2018</v>
      </c>
      <c r="C62" s="5">
        <f>data!$D$381</f>
        <v>4159.4610000000002</v>
      </c>
      <c r="D62" s="24"/>
      <c r="E62" s="5">
        <f>data!$K$381</f>
        <v>5258.3886666666667</v>
      </c>
    </row>
    <row r="63" spans="1:5" x14ac:dyDescent="0.15">
      <c r="A63" s="122">
        <v>41819</v>
      </c>
      <c r="B63" t="str">
        <f t="shared" si="3"/>
        <v>2Q</v>
      </c>
      <c r="C63" s="5">
        <f>data!$D$384</f>
        <v>4413.5339999999997</v>
      </c>
      <c r="D63" s="24"/>
      <c r="E63" s="5">
        <f>data!$K$384</f>
        <v>5816.4719999999998</v>
      </c>
    </row>
    <row r="64" spans="1:5" x14ac:dyDescent="0.15">
      <c r="A64" s="122">
        <v>41911</v>
      </c>
      <c r="B64" t="str">
        <f t="shared" ref="B64" si="4">IF(MONTH(A64)=3,YEAR(A64),IF(MONTH(A64)=6,"2Q",IF(MONTH(A64)=9,"3Q","4Q")))</f>
        <v>3Q</v>
      </c>
      <c r="C64" s="5">
        <f>data!$D$387</f>
        <v>4649.4960000000001</v>
      </c>
      <c r="D64" s="24"/>
      <c r="E64" s="5">
        <f>data!$K$387</f>
        <v>5824.2203333333337</v>
      </c>
    </row>
    <row r="65" spans="1:5" x14ac:dyDescent="0.15">
      <c r="A65" s="122"/>
    </row>
    <row r="66" spans="1:5" x14ac:dyDescent="0.15">
      <c r="B66" t="s">
        <v>54</v>
      </c>
      <c r="C66" s="28">
        <f>C64/C60-1</f>
        <v>-0.13033810508375288</v>
      </c>
      <c r="E66" s="28">
        <f>E64/E60-1</f>
        <v>-0.15501232783217456</v>
      </c>
    </row>
    <row r="67" spans="1:5" x14ac:dyDescent="0.15">
      <c r="B67" t="s">
        <v>55</v>
      </c>
      <c r="C67" s="28">
        <f>C64/C63-1</f>
        <v>5.3463279086555238E-2</v>
      </c>
      <c r="E67" s="28">
        <f>E64/E63-1</f>
        <v>1.3321362732141573E-3</v>
      </c>
    </row>
  </sheetData>
  <sheetProtection password="C51A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A1:G39"/>
  <sheetViews>
    <sheetView topLeftCell="B1" workbookViewId="0">
      <selection activeCell="F36" sqref="F36"/>
    </sheetView>
  </sheetViews>
  <sheetFormatPr baseColWidth="10" defaultColWidth="8.83203125" defaultRowHeight="13" x14ac:dyDescent="0.15"/>
  <cols>
    <col min="1" max="1" width="10.1640625" hidden="1" customWidth="1"/>
  </cols>
  <sheetData>
    <row r="1" spans="1:7" x14ac:dyDescent="0.15">
      <c r="B1" t="s">
        <v>28</v>
      </c>
    </row>
    <row r="2" spans="1:7" x14ac:dyDescent="0.15">
      <c r="B2" t="s">
        <v>75</v>
      </c>
    </row>
    <row r="4" spans="1:7" x14ac:dyDescent="0.15">
      <c r="B4" t="s">
        <v>69</v>
      </c>
      <c r="C4" t="str">
        <f>data!F6</f>
        <v>Production</v>
      </c>
      <c r="D4" t="s">
        <v>34</v>
      </c>
      <c r="F4" t="str">
        <f>data!M6</f>
        <v>Purchases</v>
      </c>
      <c r="G4" t="s">
        <v>34</v>
      </c>
    </row>
    <row r="5" spans="1:7" x14ac:dyDescent="0.15">
      <c r="C5" s="17"/>
      <c r="D5" s="17"/>
      <c r="E5" s="17"/>
      <c r="F5" s="17"/>
      <c r="G5" s="17"/>
    </row>
    <row r="6" spans="1:7" x14ac:dyDescent="0.15">
      <c r="A6" s="122">
        <v>30680</v>
      </c>
      <c r="B6" s="6">
        <v>1987</v>
      </c>
      <c r="C6" s="5">
        <f>data!F18</f>
        <v>13059</v>
      </c>
      <c r="E6" s="17"/>
      <c r="F6" s="5">
        <f>data!M18</f>
        <v>15077.333333333334</v>
      </c>
    </row>
    <row r="7" spans="1:7" x14ac:dyDescent="0.15">
      <c r="A7" s="122">
        <v>31046</v>
      </c>
      <c r="B7" s="6">
        <f t="shared" ref="B7:B36" si="0">B6+1</f>
        <v>1988</v>
      </c>
      <c r="C7" s="5">
        <f>data!F30</f>
        <v>17325</v>
      </c>
      <c r="D7" s="12">
        <f t="shared" ref="D7:D34" si="1">C7/C6-1</f>
        <v>0.32667126119917289</v>
      </c>
      <c r="E7" s="18"/>
      <c r="F7" s="5">
        <f>data!M30</f>
        <v>17572</v>
      </c>
      <c r="G7" s="12">
        <f t="shared" ref="G7:G36" si="2">F7/F6-1</f>
        <v>0.16545808277325791</v>
      </c>
    </row>
    <row r="8" spans="1:7" x14ac:dyDescent="0.15">
      <c r="A8" s="122">
        <v>31411</v>
      </c>
      <c r="B8" s="6">
        <f t="shared" si="0"/>
        <v>1989</v>
      </c>
      <c r="C8" s="5">
        <f>data!F42</f>
        <v>15906</v>
      </c>
      <c r="D8" s="12">
        <f t="shared" si="1"/>
        <v>-8.1904761904761925E-2</v>
      </c>
      <c r="E8" s="18"/>
      <c r="F8" s="5">
        <f>data!M42</f>
        <v>15390.333333333332</v>
      </c>
      <c r="G8" s="12">
        <f t="shared" si="2"/>
        <v>-0.12415585401016771</v>
      </c>
    </row>
    <row r="9" spans="1:7" x14ac:dyDescent="0.15">
      <c r="A9" s="122">
        <v>31776</v>
      </c>
      <c r="B9" s="6">
        <f t="shared" si="0"/>
        <v>1990</v>
      </c>
      <c r="C9" s="5">
        <f>data!F54</f>
        <v>15353</v>
      </c>
      <c r="D9" s="12">
        <f t="shared" si="1"/>
        <v>-3.4766754683767109E-2</v>
      </c>
      <c r="E9" s="18"/>
      <c r="F9" s="5">
        <f>data!M54</f>
        <v>14943</v>
      </c>
      <c r="G9" s="12">
        <f t="shared" si="2"/>
        <v>-2.9065863853934171E-2</v>
      </c>
    </row>
    <row r="10" spans="1:7" x14ac:dyDescent="0.15">
      <c r="A10" s="122">
        <v>32141</v>
      </c>
      <c r="B10" s="6">
        <f t="shared" si="0"/>
        <v>1991</v>
      </c>
      <c r="C10" s="5">
        <f>data!F66</f>
        <v>14910</v>
      </c>
      <c r="D10" s="12">
        <f t="shared" si="1"/>
        <v>-2.8854295577411593E-2</v>
      </c>
      <c r="E10" s="18"/>
      <c r="F10" s="5">
        <f>data!M66</f>
        <v>14687.666666666668</v>
      </c>
      <c r="G10" s="12">
        <f t="shared" si="2"/>
        <v>-1.7087153405161759E-2</v>
      </c>
    </row>
    <row r="11" spans="1:7" x14ac:dyDescent="0.15">
      <c r="A11" s="122">
        <v>32507</v>
      </c>
      <c r="B11" s="6">
        <f t="shared" si="0"/>
        <v>1992</v>
      </c>
      <c r="C11" s="5">
        <f>data!F78</f>
        <v>13943</v>
      </c>
      <c r="D11" s="12">
        <f t="shared" si="1"/>
        <v>-6.4855801475519836E-2</v>
      </c>
      <c r="E11" s="18"/>
      <c r="F11" s="5">
        <f>data!M78</f>
        <v>15434.666666666666</v>
      </c>
      <c r="G11" s="12">
        <f t="shared" si="2"/>
        <v>5.0858997344710888E-2</v>
      </c>
    </row>
    <row r="12" spans="1:7" x14ac:dyDescent="0.15">
      <c r="A12" s="122">
        <v>32872</v>
      </c>
      <c r="B12" s="6">
        <f t="shared" si="0"/>
        <v>1993</v>
      </c>
      <c r="C12" s="5">
        <f>data!F90</f>
        <v>15980</v>
      </c>
      <c r="D12" s="12">
        <f t="shared" si="1"/>
        <v>0.14609481460230933</v>
      </c>
      <c r="E12" s="18"/>
      <c r="F12" s="5">
        <f>data!M90</f>
        <v>16300.666666666664</v>
      </c>
      <c r="G12" s="12">
        <f t="shared" si="2"/>
        <v>5.6107463718037209E-2</v>
      </c>
    </row>
    <row r="13" spans="1:7" x14ac:dyDescent="0.15">
      <c r="A13" s="122">
        <v>33237</v>
      </c>
      <c r="B13" s="6">
        <f t="shared" si="0"/>
        <v>1994</v>
      </c>
      <c r="C13" s="5">
        <f>data!F102</f>
        <v>18280</v>
      </c>
      <c r="D13" s="12">
        <f t="shared" si="1"/>
        <v>0.14392991239048802</v>
      </c>
      <c r="E13" s="18"/>
      <c r="F13" s="5">
        <f>data!M102</f>
        <v>16566</v>
      </c>
      <c r="G13" s="12">
        <f t="shared" si="2"/>
        <v>1.6277452864913666E-2</v>
      </c>
    </row>
    <row r="14" spans="1:7" x14ac:dyDescent="0.15">
      <c r="A14" s="122">
        <v>33602</v>
      </c>
      <c r="B14" s="6">
        <f t="shared" si="0"/>
        <v>1995</v>
      </c>
      <c r="C14" s="5">
        <f>data!F114</f>
        <v>17157</v>
      </c>
      <c r="D14" s="12">
        <f t="shared" si="1"/>
        <v>-6.143326039387309E-2</v>
      </c>
      <c r="E14" s="18"/>
      <c r="F14" s="5">
        <f>data!M114</f>
        <v>16522</v>
      </c>
      <c r="G14" s="12">
        <f t="shared" si="2"/>
        <v>-2.6560424966799445E-3</v>
      </c>
    </row>
    <row r="15" spans="1:7" x14ac:dyDescent="0.15">
      <c r="A15" s="122">
        <v>33968</v>
      </c>
      <c r="B15" s="6">
        <f t="shared" si="0"/>
        <v>1996</v>
      </c>
      <c r="C15" s="5">
        <f>data!F126</f>
        <v>16490</v>
      </c>
      <c r="D15" s="12">
        <f t="shared" si="1"/>
        <v>-3.8876260418488129E-2</v>
      </c>
      <c r="E15" s="18"/>
      <c r="F15" s="5">
        <f>data!M126</f>
        <v>17039.333333333336</v>
      </c>
      <c r="G15" s="12">
        <f t="shared" si="2"/>
        <v>3.1311786305128653E-2</v>
      </c>
    </row>
    <row r="16" spans="1:7" x14ac:dyDescent="0.15">
      <c r="A16" s="122">
        <v>34333</v>
      </c>
      <c r="B16" s="6">
        <f t="shared" si="0"/>
        <v>1997</v>
      </c>
      <c r="C16" s="5">
        <f>data!F138</f>
        <v>17188</v>
      </c>
      <c r="D16" s="12">
        <f t="shared" si="1"/>
        <v>4.2328684050940035E-2</v>
      </c>
      <c r="E16" s="18"/>
      <c r="F16" s="5">
        <f>data!M138</f>
        <v>17744.666666666664</v>
      </c>
      <c r="G16" s="12">
        <f t="shared" si="2"/>
        <v>4.1394420751985406E-2</v>
      </c>
    </row>
    <row r="17" spans="1:7" x14ac:dyDescent="0.15">
      <c r="A17" s="122">
        <v>34698</v>
      </c>
      <c r="B17" s="6">
        <f t="shared" si="0"/>
        <v>1998</v>
      </c>
      <c r="C17" s="10">
        <f>data!F150</f>
        <v>20099</v>
      </c>
      <c r="D17" s="12">
        <f t="shared" si="1"/>
        <v>0.16936234582266696</v>
      </c>
      <c r="E17" s="18"/>
      <c r="F17" s="5">
        <f>data!M150</f>
        <v>17147.333333333336</v>
      </c>
      <c r="G17" s="12">
        <f t="shared" si="2"/>
        <v>-3.366269677273892E-2</v>
      </c>
    </row>
    <row r="18" spans="1:7" x14ac:dyDescent="0.15">
      <c r="A18" s="122">
        <v>35063</v>
      </c>
      <c r="B18" s="6">
        <f t="shared" si="0"/>
        <v>1999</v>
      </c>
      <c r="C18" s="5">
        <f>data!F162</f>
        <v>16256</v>
      </c>
      <c r="D18" s="12">
        <f t="shared" si="1"/>
        <v>-0.1912035424647992</v>
      </c>
      <c r="E18" s="18"/>
      <c r="F18" s="5">
        <f>data!M162</f>
        <v>14830</v>
      </c>
      <c r="G18" s="12">
        <f t="shared" si="2"/>
        <v>-0.1351424905719063</v>
      </c>
    </row>
    <row r="19" spans="1:7" x14ac:dyDescent="0.15">
      <c r="A19" s="122">
        <v>35429</v>
      </c>
      <c r="B19" s="6">
        <f t="shared" si="0"/>
        <v>2000</v>
      </c>
      <c r="C19" s="5">
        <f>data!F174</f>
        <v>13983.1</v>
      </c>
      <c r="D19" s="12">
        <f t="shared" si="1"/>
        <v>-0.13981914370078741</v>
      </c>
      <c r="E19" s="18"/>
      <c r="F19" s="5">
        <f>data!M174</f>
        <v>14576.433333333334</v>
      </c>
      <c r="G19" s="12">
        <f t="shared" si="2"/>
        <v>-1.7098224320071909E-2</v>
      </c>
    </row>
    <row r="20" spans="1:7" x14ac:dyDescent="0.15">
      <c r="A20" s="122">
        <v>35794</v>
      </c>
      <c r="B20" s="6">
        <f t="shared" si="0"/>
        <v>2001</v>
      </c>
      <c r="C20" s="5">
        <f>data!F186</f>
        <v>14957</v>
      </c>
      <c r="D20" s="12">
        <f t="shared" si="1"/>
        <v>6.9648361236063439E-2</v>
      </c>
      <c r="E20" s="18"/>
      <c r="F20" s="5">
        <f>data!M186</f>
        <v>15798.666666666666</v>
      </c>
      <c r="G20" s="12">
        <f t="shared" si="2"/>
        <v>8.3849958723327234E-2</v>
      </c>
    </row>
    <row r="21" spans="1:7" x14ac:dyDescent="0.15">
      <c r="A21" s="122">
        <v>36159</v>
      </c>
      <c r="B21" s="6">
        <f t="shared" si="0"/>
        <v>2002</v>
      </c>
      <c r="C21" s="5">
        <f>data!F198</f>
        <v>17467.591</v>
      </c>
      <c r="D21" s="12">
        <f t="shared" si="1"/>
        <v>0.16785391455505794</v>
      </c>
      <c r="E21" s="18"/>
      <c r="F21" s="5">
        <f>data!M198</f>
        <v>16888.790333333334</v>
      </c>
      <c r="G21" s="12">
        <f t="shared" si="2"/>
        <v>6.9000991644864618E-2</v>
      </c>
    </row>
    <row r="22" spans="1:7" x14ac:dyDescent="0.15">
      <c r="A22" s="122">
        <v>36524</v>
      </c>
      <c r="B22" s="6">
        <f t="shared" si="0"/>
        <v>2003</v>
      </c>
      <c r="C22" s="5">
        <f>data!F210</f>
        <v>17213.927999999996</v>
      </c>
      <c r="D22" s="12">
        <f t="shared" si="1"/>
        <v>-1.4521922341781623E-2</v>
      </c>
      <c r="E22" s="18"/>
      <c r="F22" s="5">
        <f>data!M210</f>
        <v>16887.239000000001</v>
      </c>
      <c r="G22" s="12">
        <f t="shared" si="2"/>
        <v>-9.1855799184803466E-5</v>
      </c>
    </row>
    <row r="23" spans="1:7" x14ac:dyDescent="0.15">
      <c r="A23" s="122">
        <v>36890</v>
      </c>
      <c r="B23" s="6">
        <f t="shared" si="0"/>
        <v>2004</v>
      </c>
      <c r="C23" s="5">
        <f>data!F222</f>
        <v>19338.370000000003</v>
      </c>
      <c r="D23" s="12">
        <f t="shared" si="1"/>
        <v>0.12341413302065662</v>
      </c>
      <c r="E23" s="18"/>
      <c r="F23" s="5">
        <f>data!M222</f>
        <v>17964.714333333333</v>
      </c>
      <c r="G23" s="12">
        <f t="shared" si="2"/>
        <v>6.3804114653279509E-2</v>
      </c>
    </row>
    <row r="24" spans="1:7" x14ac:dyDescent="0.15">
      <c r="A24" s="122">
        <v>37255</v>
      </c>
      <c r="B24" s="6">
        <f t="shared" si="0"/>
        <v>2005</v>
      </c>
      <c r="C24" s="5">
        <f>data!F234</f>
        <v>19260.618999999999</v>
      </c>
      <c r="D24" s="12">
        <f t="shared" si="1"/>
        <v>-4.0205560241118876E-3</v>
      </c>
      <c r="E24" s="18"/>
      <c r="F24" s="10">
        <f>data!M234</f>
        <v>19087.734666666671</v>
      </c>
      <c r="G24" s="12">
        <f t="shared" si="2"/>
        <v>6.2512562821529727E-2</v>
      </c>
    </row>
    <row r="25" spans="1:7" x14ac:dyDescent="0.15">
      <c r="A25" s="122">
        <v>37620</v>
      </c>
      <c r="B25" s="6">
        <f t="shared" si="0"/>
        <v>2006</v>
      </c>
      <c r="C25" s="29">
        <f>data!F246</f>
        <v>22448.547999999999</v>
      </c>
      <c r="D25" s="12">
        <f t="shared" si="1"/>
        <v>0.16551539698698159</v>
      </c>
      <c r="E25" s="18"/>
      <c r="F25" s="29">
        <f>data!M246</f>
        <v>20862.074000000001</v>
      </c>
      <c r="G25" s="12">
        <f t="shared" si="2"/>
        <v>9.2957040964735116E-2</v>
      </c>
    </row>
    <row r="26" spans="1:7" x14ac:dyDescent="0.15">
      <c r="A26" s="122">
        <v>37985</v>
      </c>
      <c r="B26" s="6">
        <f t="shared" si="0"/>
        <v>2007</v>
      </c>
      <c r="C26" s="29">
        <f>data!F258</f>
        <v>20471.092000000001</v>
      </c>
      <c r="D26" s="12">
        <f t="shared" si="1"/>
        <v>-8.8088369902587838E-2</v>
      </c>
      <c r="E26" s="18"/>
      <c r="F26" s="29">
        <f>data!M258</f>
        <v>20456.890000000003</v>
      </c>
      <c r="G26" s="12">
        <f t="shared" si="2"/>
        <v>-1.9422038288235299E-2</v>
      </c>
    </row>
    <row r="27" spans="1:7" x14ac:dyDescent="0.15">
      <c r="A27" s="122">
        <v>38351</v>
      </c>
      <c r="B27" s="6">
        <f t="shared" si="0"/>
        <v>2008</v>
      </c>
      <c r="C27" s="29">
        <f>data!F270</f>
        <v>20258.460000000003</v>
      </c>
      <c r="D27" s="12">
        <f t="shared" si="1"/>
        <v>-1.0386939788067817E-2</v>
      </c>
      <c r="E27" s="18"/>
      <c r="F27" s="29">
        <f>data!M270</f>
        <v>21128.437333333331</v>
      </c>
      <c r="G27" s="12">
        <f t="shared" si="2"/>
        <v>3.2827440208816006E-2</v>
      </c>
    </row>
    <row r="28" spans="1:7" x14ac:dyDescent="0.15">
      <c r="A28" s="122">
        <v>38716</v>
      </c>
      <c r="B28" s="6">
        <f t="shared" si="0"/>
        <v>2009</v>
      </c>
      <c r="C28" s="29">
        <f>data!F282</f>
        <v>22156.288999999997</v>
      </c>
      <c r="D28" s="12">
        <f t="shared" si="1"/>
        <v>9.3680812855468476E-2</v>
      </c>
      <c r="E28" s="18"/>
      <c r="F28" s="29">
        <f>data!M282</f>
        <v>19238.300666666662</v>
      </c>
      <c r="G28" s="12">
        <f t="shared" si="2"/>
        <v>-8.945936875722893E-2</v>
      </c>
    </row>
    <row r="29" spans="1:7" x14ac:dyDescent="0.15">
      <c r="A29" s="122">
        <v>39081</v>
      </c>
      <c r="B29" s="6">
        <f t="shared" si="0"/>
        <v>2010</v>
      </c>
      <c r="C29" s="29">
        <f>data!F294</f>
        <v>17190.100000000002</v>
      </c>
      <c r="D29" s="12">
        <f t="shared" si="1"/>
        <v>-0.22414353775580353</v>
      </c>
      <c r="E29" s="18"/>
      <c r="F29" s="29">
        <f>data!M294</f>
        <v>19879.245666666669</v>
      </c>
      <c r="G29" s="12">
        <f t="shared" si="2"/>
        <v>3.3316092263312225E-2</v>
      </c>
    </row>
    <row r="30" spans="1:7" x14ac:dyDescent="0.15">
      <c r="A30" s="122">
        <v>39446</v>
      </c>
      <c r="B30" s="6">
        <f t="shared" si="0"/>
        <v>2011</v>
      </c>
      <c r="C30" s="29">
        <f>data!F306</f>
        <v>22689.418000000001</v>
      </c>
      <c r="D30" s="12">
        <f t="shared" si="1"/>
        <v>0.31991192605045926</v>
      </c>
      <c r="E30" s="18"/>
      <c r="F30" s="29">
        <f>data!M306</f>
        <v>22039.936333333335</v>
      </c>
      <c r="G30" s="12">
        <f t="shared" si="2"/>
        <v>0.10869077745186728</v>
      </c>
    </row>
    <row r="31" spans="1:7" x14ac:dyDescent="0.15">
      <c r="A31" s="122">
        <v>39812</v>
      </c>
      <c r="B31" s="6">
        <f t="shared" si="0"/>
        <v>2012</v>
      </c>
      <c r="C31" s="29">
        <f>data!F318</f>
        <v>25264.451000000001</v>
      </c>
      <c r="D31" s="12">
        <f t="shared" si="1"/>
        <v>0.11349048265583539</v>
      </c>
      <c r="E31" s="18"/>
      <c r="F31" s="29">
        <f>data!M318</f>
        <v>22953.99</v>
      </c>
      <c r="G31" s="12">
        <f t="shared" si="2"/>
        <v>4.1472609214584955E-2</v>
      </c>
    </row>
    <row r="32" spans="1:7" x14ac:dyDescent="0.15">
      <c r="A32" s="122">
        <v>40177</v>
      </c>
      <c r="B32" s="6">
        <f t="shared" si="0"/>
        <v>2013</v>
      </c>
      <c r="C32" s="29">
        <f>data!F330</f>
        <v>21359.764999999999</v>
      </c>
      <c r="D32" s="12">
        <f t="shared" si="1"/>
        <v>-0.15455257666196676</v>
      </c>
      <c r="E32" s="18"/>
      <c r="F32" s="29">
        <f>data!M330</f>
        <v>25460.007666666668</v>
      </c>
      <c r="G32" s="12">
        <f t="shared" si="2"/>
        <v>0.10917568870016359</v>
      </c>
    </row>
    <row r="33" spans="1:7" x14ac:dyDescent="0.15">
      <c r="A33" s="122">
        <v>40542</v>
      </c>
      <c r="B33" s="6">
        <f t="shared" si="0"/>
        <v>2014</v>
      </c>
      <c r="C33" s="29">
        <f>data!F342</f>
        <v>20549.894</v>
      </c>
      <c r="D33" s="12">
        <f t="shared" si="1"/>
        <v>-3.7915726132754735E-2</v>
      </c>
      <c r="E33" s="18"/>
      <c r="F33" s="29">
        <f>data!M342</f>
        <v>21916.633666666668</v>
      </c>
      <c r="G33" s="12">
        <f t="shared" si="2"/>
        <v>-0.13917411362916188</v>
      </c>
    </row>
    <row r="34" spans="1:7" x14ac:dyDescent="0.15">
      <c r="A34" s="122">
        <v>40907</v>
      </c>
      <c r="B34" s="6">
        <f t="shared" si="0"/>
        <v>2015</v>
      </c>
      <c r="C34" s="29">
        <f>data!F354</f>
        <v>26897.951000000001</v>
      </c>
      <c r="D34" s="12">
        <f t="shared" si="1"/>
        <v>0.30890947661335866</v>
      </c>
      <c r="E34" s="18"/>
      <c r="F34" s="29">
        <f>data!M354</f>
        <v>24363.022333333331</v>
      </c>
      <c r="G34" s="12">
        <f t="shared" si="2"/>
        <v>0.11162246464827352</v>
      </c>
    </row>
    <row r="35" spans="1:7" x14ac:dyDescent="0.15">
      <c r="A35" s="122">
        <v>41273</v>
      </c>
      <c r="B35" s="6">
        <f t="shared" si="0"/>
        <v>2016</v>
      </c>
      <c r="C35" s="29">
        <f>data!F366</f>
        <v>27152.068000000007</v>
      </c>
      <c r="D35" s="12">
        <f>C35/C34-1</f>
        <v>9.4474482461510689E-3</v>
      </c>
      <c r="E35" s="18"/>
      <c r="F35" s="29">
        <f>data!M366</f>
        <v>24157.777000000006</v>
      </c>
      <c r="G35" s="12">
        <f t="shared" si="2"/>
        <v>-8.4244610756897265E-3</v>
      </c>
    </row>
    <row r="36" spans="1:7" x14ac:dyDescent="0.15">
      <c r="A36" s="122"/>
      <c r="B36" s="6">
        <f t="shared" si="0"/>
        <v>2017</v>
      </c>
      <c r="C36" s="29">
        <f>data!F378</f>
        <v>20502.122000000003</v>
      </c>
      <c r="D36" s="12">
        <f>C36/C35-1</f>
        <v>-0.24491489929975141</v>
      </c>
      <c r="E36" s="18"/>
      <c r="F36" s="29">
        <f>data!M378</f>
        <v>23412.490333333335</v>
      </c>
      <c r="G36" s="12">
        <f t="shared" si="2"/>
        <v>-3.0850796688232984E-2</v>
      </c>
    </row>
    <row r="38" spans="1:7" x14ac:dyDescent="0.15">
      <c r="B38" s="16" t="s">
        <v>23</v>
      </c>
      <c r="D38" s="12">
        <f>AVERAGE(D7:D36)</f>
        <v>2.6000020725312527E-2</v>
      </c>
      <c r="G38" s="12">
        <f>AVERAGE(G7:G36)</f>
        <v>1.7478232846146437E-2</v>
      </c>
    </row>
    <row r="39" spans="1:7" x14ac:dyDescent="0.15">
      <c r="B39" s="16" t="s">
        <v>32</v>
      </c>
      <c r="D39" s="12">
        <f>AVERAGE(D31:D36)</f>
        <v>-9.2263242985463068E-4</v>
      </c>
      <c r="G39" s="12">
        <f>AVERAGE(G31:G36)</f>
        <v>1.3970231861656246E-2</v>
      </c>
    </row>
  </sheetData>
  <sheetProtection password="C51A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/>
  <dimension ref="A1:AC440"/>
  <sheetViews>
    <sheetView zoomScale="150" zoomScaleNormal="150" zoomScalePageLayoutView="150" workbookViewId="0">
      <pane xSplit="2" ySplit="6" topLeftCell="C382" activePane="bottomRight" state="frozen"/>
      <selection pane="topRight"/>
      <selection pane="bottomLeft"/>
      <selection pane="bottomRight" activeCell="Q399" sqref="Q399"/>
    </sheetView>
  </sheetViews>
  <sheetFormatPr baseColWidth="10" defaultColWidth="8.83203125" defaultRowHeight="13" x14ac:dyDescent="0.15"/>
  <cols>
    <col min="1" max="1" width="8.83203125" hidden="1" customWidth="1"/>
    <col min="2" max="2" width="12.5" customWidth="1"/>
    <col min="3" max="3" width="11.5" customWidth="1"/>
    <col min="4" max="4" width="11" customWidth="1"/>
    <col min="5" max="5" width="11.1640625" customWidth="1"/>
    <col min="6" max="6" width="11" customWidth="1"/>
    <col min="7" max="7" width="10" customWidth="1"/>
    <col min="8" max="8" width="11.83203125" style="77" customWidth="1"/>
    <col min="9" max="9" width="10.6640625" style="77" customWidth="1"/>
    <col min="10" max="13" width="11.5" style="77" customWidth="1"/>
    <col min="14" max="14" width="11.33203125" style="77" hidden="1" customWidth="1"/>
    <col min="15" max="16" width="10.5" style="77" hidden="1" customWidth="1"/>
    <col min="17" max="17" width="10.5" style="77" customWidth="1"/>
    <col min="18" max="18" width="7.5" customWidth="1"/>
    <col min="20" max="20" width="9.33203125" bestFit="1" customWidth="1"/>
    <col min="23" max="23" width="2.83203125" customWidth="1"/>
    <col min="24" max="24" width="10" customWidth="1"/>
    <col min="29" max="29" width="2" customWidth="1"/>
  </cols>
  <sheetData>
    <row r="1" spans="1:21" x14ac:dyDescent="0.15">
      <c r="B1" s="7" t="s">
        <v>26</v>
      </c>
      <c r="M1" s="85" t="s">
        <v>49</v>
      </c>
      <c r="N1" s="85"/>
      <c r="O1" s="86" t="s">
        <v>16</v>
      </c>
    </row>
    <row r="2" spans="1:21" x14ac:dyDescent="0.15">
      <c r="F2" s="7" t="s">
        <v>47</v>
      </c>
      <c r="M2" s="86" t="s">
        <v>47</v>
      </c>
      <c r="O2" s="86" t="s">
        <v>24</v>
      </c>
      <c r="P2" s="86" t="s">
        <v>16</v>
      </c>
    </row>
    <row r="3" spans="1:21" x14ac:dyDescent="0.15">
      <c r="B3" s="7"/>
      <c r="F3" s="7" t="s">
        <v>19</v>
      </c>
      <c r="H3" s="86" t="s">
        <v>83</v>
      </c>
      <c r="M3" s="86" t="s">
        <v>19</v>
      </c>
      <c r="N3" s="86" t="s">
        <v>24</v>
      </c>
      <c r="O3" s="86" t="s">
        <v>25</v>
      </c>
      <c r="P3" s="86" t="s">
        <v>8</v>
      </c>
    </row>
    <row r="4" spans="1:21" x14ac:dyDescent="0.15">
      <c r="B4" s="7"/>
      <c r="C4" s="7"/>
      <c r="D4" s="7" t="s">
        <v>6</v>
      </c>
      <c r="E4" s="7"/>
      <c r="F4" s="7" t="s">
        <v>18</v>
      </c>
      <c r="G4" s="7"/>
      <c r="H4" s="86" t="s">
        <v>80</v>
      </c>
      <c r="I4" s="86"/>
      <c r="J4" s="86"/>
      <c r="K4" s="86" t="s">
        <v>6</v>
      </c>
      <c r="L4" s="86"/>
      <c r="M4" s="86" t="s">
        <v>18</v>
      </c>
      <c r="N4" s="86" t="s">
        <v>25</v>
      </c>
      <c r="O4" s="86" t="s">
        <v>47</v>
      </c>
      <c r="P4" s="86" t="s">
        <v>47</v>
      </c>
      <c r="Q4" s="86" t="s">
        <v>35</v>
      </c>
      <c r="T4" s="5" t="s">
        <v>16</v>
      </c>
      <c r="U4" s="5" t="s">
        <v>16</v>
      </c>
    </row>
    <row r="5" spans="1:21" x14ac:dyDescent="0.15">
      <c r="B5" s="7"/>
      <c r="C5" s="7" t="s">
        <v>5</v>
      </c>
      <c r="D5" s="7" t="s">
        <v>5</v>
      </c>
      <c r="E5" s="7" t="s">
        <v>58</v>
      </c>
      <c r="F5" s="7" t="s">
        <v>71</v>
      </c>
      <c r="G5" s="7" t="s">
        <v>5</v>
      </c>
      <c r="H5" s="86" t="s">
        <v>5</v>
      </c>
      <c r="I5" s="86" t="s">
        <v>8</v>
      </c>
      <c r="J5" s="86" t="s">
        <v>5</v>
      </c>
      <c r="K5" s="86" t="s">
        <v>5</v>
      </c>
      <c r="L5" s="86" t="s">
        <v>58</v>
      </c>
      <c r="M5" s="86" t="s">
        <v>71</v>
      </c>
      <c r="N5" s="86" t="s">
        <v>71</v>
      </c>
      <c r="O5" s="86" t="s">
        <v>19</v>
      </c>
      <c r="P5" s="86" t="s">
        <v>19</v>
      </c>
      <c r="Q5" s="86" t="s">
        <v>39</v>
      </c>
      <c r="T5" s="5" t="s">
        <v>11</v>
      </c>
      <c r="U5" s="5" t="s">
        <v>11</v>
      </c>
    </row>
    <row r="6" spans="1:21" x14ac:dyDescent="0.15">
      <c r="B6" s="8" t="s">
        <v>41</v>
      </c>
      <c r="C6" s="9" t="s">
        <v>42</v>
      </c>
      <c r="D6" s="9" t="s">
        <v>42</v>
      </c>
      <c r="E6" s="9" t="s">
        <v>42</v>
      </c>
      <c r="F6" s="8" t="s">
        <v>42</v>
      </c>
      <c r="G6" s="9" t="s">
        <v>35</v>
      </c>
      <c r="H6" s="87" t="s">
        <v>35</v>
      </c>
      <c r="I6" s="87" t="s">
        <v>35</v>
      </c>
      <c r="J6" s="88" t="s">
        <v>36</v>
      </c>
      <c r="K6" s="88" t="s">
        <v>36</v>
      </c>
      <c r="L6" s="88" t="s">
        <v>36</v>
      </c>
      <c r="M6" s="88" t="s">
        <v>36</v>
      </c>
      <c r="N6" s="88" t="s">
        <v>36</v>
      </c>
      <c r="O6" s="88" t="s">
        <v>36</v>
      </c>
      <c r="P6" s="88" t="s">
        <v>36</v>
      </c>
      <c r="Q6" s="88" t="s">
        <v>22</v>
      </c>
      <c r="R6" s="8" t="s">
        <v>38</v>
      </c>
      <c r="T6" s="5" t="s">
        <v>42</v>
      </c>
      <c r="U6" s="5" t="s">
        <v>36</v>
      </c>
    </row>
    <row r="7" spans="1:21" x14ac:dyDescent="0.15">
      <c r="A7">
        <f>MONTH(B7)</f>
        <v>1</v>
      </c>
      <c r="B7" s="1">
        <v>30317</v>
      </c>
      <c r="C7" s="2">
        <v>776</v>
      </c>
      <c r="D7" s="2"/>
      <c r="E7" s="30">
        <f>IF(MONTH($B7)=1,C7,C7+E6)</f>
        <v>776</v>
      </c>
      <c r="F7" s="5"/>
      <c r="G7" s="2">
        <v>13195</v>
      </c>
      <c r="H7" s="89"/>
      <c r="I7" s="77" t="s">
        <v>37</v>
      </c>
      <c r="J7" s="89"/>
      <c r="K7" s="89"/>
      <c r="L7" s="89"/>
      <c r="M7" s="89"/>
      <c r="Q7" s="89"/>
    </row>
    <row r="8" spans="1:21" x14ac:dyDescent="0.15">
      <c r="A8">
        <f t="shared" ref="A8:A71" si="0">MONTH(B8)</f>
        <v>2</v>
      </c>
      <c r="B8" s="1">
        <v>30348</v>
      </c>
      <c r="C8" s="2">
        <v>752</v>
      </c>
      <c r="D8" s="2"/>
      <c r="E8" s="30">
        <f t="shared" ref="E8:E71" si="1">IF(MONTH($B8)=1,C8,C8+E7)</f>
        <v>1528</v>
      </c>
      <c r="F8" s="5"/>
      <c r="G8" s="2">
        <v>13258</v>
      </c>
      <c r="H8" s="89"/>
      <c r="I8" s="81"/>
      <c r="J8" s="89"/>
      <c r="K8" s="89"/>
      <c r="L8" s="89"/>
      <c r="M8" s="89"/>
      <c r="Q8" s="89"/>
      <c r="R8" s="3"/>
    </row>
    <row r="9" spans="1:21" x14ac:dyDescent="0.15">
      <c r="A9">
        <f t="shared" si="0"/>
        <v>3</v>
      </c>
      <c r="B9" s="1">
        <v>30376</v>
      </c>
      <c r="C9" s="2">
        <v>792</v>
      </c>
      <c r="D9" s="2"/>
      <c r="E9" s="30">
        <f t="shared" si="1"/>
        <v>2320</v>
      </c>
      <c r="F9" s="5"/>
      <c r="G9" s="2">
        <v>12259</v>
      </c>
      <c r="H9" s="90">
        <f>AVERAGE(G7:G9)</f>
        <v>12904</v>
      </c>
      <c r="I9" s="81"/>
      <c r="J9" s="89"/>
      <c r="K9" s="89"/>
      <c r="L9" s="89"/>
      <c r="M9" s="89"/>
      <c r="Q9" s="89"/>
      <c r="R9" s="3"/>
      <c r="S9" s="90"/>
    </row>
    <row r="10" spans="1:21" x14ac:dyDescent="0.15">
      <c r="A10">
        <f t="shared" si="0"/>
        <v>4</v>
      </c>
      <c r="B10" s="1">
        <v>30407</v>
      </c>
      <c r="C10" s="2">
        <v>966</v>
      </c>
      <c r="D10" s="2"/>
      <c r="E10" s="30">
        <f t="shared" si="1"/>
        <v>3286</v>
      </c>
      <c r="F10" s="5"/>
      <c r="G10" s="2">
        <v>11564</v>
      </c>
      <c r="H10" s="90">
        <f t="shared" ref="H10:H73" si="2">AVERAGE(G8:G10)</f>
        <v>12360.333333333334</v>
      </c>
      <c r="I10" s="81">
        <f>H10-H9</f>
        <v>-543.66666666666606</v>
      </c>
      <c r="J10" s="89">
        <f t="shared" ref="J10:J73" si="3">C10-I10</f>
        <v>1509.6666666666661</v>
      </c>
      <c r="K10" s="89"/>
      <c r="L10" s="89"/>
      <c r="M10" s="89"/>
      <c r="Q10" s="89"/>
      <c r="R10" s="3"/>
    </row>
    <row r="11" spans="1:21" x14ac:dyDescent="0.15">
      <c r="A11">
        <f t="shared" si="0"/>
        <v>5</v>
      </c>
      <c r="B11" s="1">
        <v>30437</v>
      </c>
      <c r="C11" s="2">
        <v>897</v>
      </c>
      <c r="D11" s="2"/>
      <c r="E11" s="30">
        <f t="shared" si="1"/>
        <v>4183</v>
      </c>
      <c r="F11" s="5"/>
      <c r="G11" s="2">
        <v>10869</v>
      </c>
      <c r="H11" s="90">
        <f t="shared" si="2"/>
        <v>11564</v>
      </c>
      <c r="I11" s="81">
        <f t="shared" ref="I11:I74" si="4">H11-H10</f>
        <v>-796.33333333333394</v>
      </c>
      <c r="J11" s="89">
        <f t="shared" si="3"/>
        <v>1693.3333333333339</v>
      </c>
      <c r="K11" s="89"/>
      <c r="L11" s="89"/>
      <c r="M11" s="89"/>
      <c r="Q11" s="89"/>
      <c r="R11" s="3"/>
    </row>
    <row r="12" spans="1:21" x14ac:dyDescent="0.15">
      <c r="A12">
        <f t="shared" si="0"/>
        <v>6</v>
      </c>
      <c r="B12" s="1">
        <v>30468</v>
      </c>
      <c r="C12" s="2">
        <v>1087</v>
      </c>
      <c r="D12" s="2"/>
      <c r="E12" s="30">
        <f t="shared" si="1"/>
        <v>5270</v>
      </c>
      <c r="F12" s="5"/>
      <c r="G12" s="2">
        <v>10022</v>
      </c>
      <c r="H12" s="90">
        <f t="shared" si="2"/>
        <v>10818.333333333334</v>
      </c>
      <c r="I12" s="81">
        <f t="shared" si="4"/>
        <v>-745.66666666666606</v>
      </c>
      <c r="J12" s="89">
        <f t="shared" si="3"/>
        <v>1832.6666666666661</v>
      </c>
      <c r="K12" s="89"/>
      <c r="L12" s="89"/>
      <c r="M12" s="89"/>
      <c r="Q12" s="89"/>
    </row>
    <row r="13" spans="1:21" x14ac:dyDescent="0.15">
      <c r="A13">
        <f t="shared" si="0"/>
        <v>7</v>
      </c>
      <c r="B13" s="1">
        <v>30498</v>
      </c>
      <c r="C13" s="2">
        <v>1099</v>
      </c>
      <c r="D13" s="2"/>
      <c r="E13" s="30">
        <f t="shared" si="1"/>
        <v>6369</v>
      </c>
      <c r="F13" s="5"/>
      <c r="G13" s="2">
        <v>9295</v>
      </c>
      <c r="H13" s="90">
        <f t="shared" si="2"/>
        <v>10062</v>
      </c>
      <c r="I13" s="81">
        <f t="shared" si="4"/>
        <v>-756.33333333333394</v>
      </c>
      <c r="J13" s="89">
        <f t="shared" si="3"/>
        <v>1855.3333333333339</v>
      </c>
      <c r="K13" s="89"/>
      <c r="L13" s="89"/>
      <c r="M13" s="89"/>
      <c r="Q13" s="89"/>
      <c r="R13" s="3"/>
    </row>
    <row r="14" spans="1:21" x14ac:dyDescent="0.15">
      <c r="A14">
        <f t="shared" si="0"/>
        <v>8</v>
      </c>
      <c r="B14" s="1">
        <v>30529</v>
      </c>
      <c r="C14" s="2">
        <v>1243</v>
      </c>
      <c r="D14" s="2"/>
      <c r="E14" s="30">
        <f t="shared" si="1"/>
        <v>7612</v>
      </c>
      <c r="F14" s="5"/>
      <c r="G14" s="2">
        <v>9055</v>
      </c>
      <c r="H14" s="90">
        <f t="shared" si="2"/>
        <v>9457.3333333333339</v>
      </c>
      <c r="I14" s="81">
        <f t="shared" si="4"/>
        <v>-604.66666666666606</v>
      </c>
      <c r="J14" s="89">
        <f t="shared" si="3"/>
        <v>1847.6666666666661</v>
      </c>
      <c r="K14" s="89"/>
      <c r="L14" s="89"/>
      <c r="M14" s="89"/>
      <c r="Q14" s="89"/>
      <c r="R14" s="3"/>
    </row>
    <row r="15" spans="1:21" x14ac:dyDescent="0.15">
      <c r="A15">
        <f t="shared" si="0"/>
        <v>9</v>
      </c>
      <c r="B15" s="1">
        <v>30560</v>
      </c>
      <c r="C15" s="2">
        <v>1311</v>
      </c>
      <c r="D15" s="2"/>
      <c r="E15" s="30">
        <f t="shared" si="1"/>
        <v>8923</v>
      </c>
      <c r="F15" s="5"/>
      <c r="G15" s="2">
        <v>9036</v>
      </c>
      <c r="H15" s="90">
        <f t="shared" si="2"/>
        <v>9128.6666666666661</v>
      </c>
      <c r="I15" s="81">
        <f t="shared" si="4"/>
        <v>-328.66666666666788</v>
      </c>
      <c r="J15" s="89">
        <f t="shared" si="3"/>
        <v>1639.6666666666679</v>
      </c>
      <c r="K15" s="89"/>
      <c r="L15" s="89"/>
      <c r="M15" s="89"/>
      <c r="Q15" s="89"/>
      <c r="R15" s="3"/>
    </row>
    <row r="16" spans="1:21" x14ac:dyDescent="0.15">
      <c r="A16">
        <f t="shared" si="0"/>
        <v>10</v>
      </c>
      <c r="B16" s="1">
        <v>30590</v>
      </c>
      <c r="C16" s="2">
        <v>1395</v>
      </c>
      <c r="D16" s="2"/>
      <c r="E16" s="30">
        <f t="shared" si="1"/>
        <v>10318</v>
      </c>
      <c r="F16" s="5"/>
      <c r="G16" s="2">
        <v>9102</v>
      </c>
      <c r="H16" s="90">
        <f t="shared" si="2"/>
        <v>9064.3333333333339</v>
      </c>
      <c r="I16" s="81">
        <f t="shared" si="4"/>
        <v>-64.333333333332121</v>
      </c>
      <c r="J16" s="89">
        <f t="shared" si="3"/>
        <v>1459.3333333333321</v>
      </c>
      <c r="K16" s="89"/>
      <c r="L16" s="89"/>
      <c r="M16" s="89"/>
      <c r="Q16" s="89"/>
      <c r="R16" s="3"/>
    </row>
    <row r="17" spans="1:20" x14ac:dyDescent="0.15">
      <c r="A17">
        <f t="shared" si="0"/>
        <v>11</v>
      </c>
      <c r="B17" s="1">
        <v>30621</v>
      </c>
      <c r="C17" s="2">
        <v>1284</v>
      </c>
      <c r="D17" s="2"/>
      <c r="E17" s="30">
        <f t="shared" si="1"/>
        <v>11602</v>
      </c>
      <c r="F17" s="5"/>
      <c r="G17" s="2">
        <v>9431</v>
      </c>
      <c r="H17" s="90">
        <f t="shared" si="2"/>
        <v>9189.6666666666661</v>
      </c>
      <c r="I17" s="81">
        <f t="shared" si="4"/>
        <v>125.33333333333212</v>
      </c>
      <c r="J17" s="89">
        <f t="shared" si="3"/>
        <v>1158.6666666666679</v>
      </c>
      <c r="K17" s="89"/>
      <c r="L17" s="89"/>
      <c r="M17" s="89"/>
      <c r="Q17" s="89"/>
      <c r="R17" s="3"/>
    </row>
    <row r="18" spans="1:20" x14ac:dyDescent="0.15">
      <c r="A18">
        <f t="shared" si="0"/>
        <v>12</v>
      </c>
      <c r="B18" s="1">
        <v>30651</v>
      </c>
      <c r="C18" s="2">
        <v>1457</v>
      </c>
      <c r="D18" s="2"/>
      <c r="E18" s="30">
        <f t="shared" si="1"/>
        <v>13059</v>
      </c>
      <c r="F18" s="4">
        <f>SUM(C7:C18)</f>
        <v>13059</v>
      </c>
      <c r="G18" s="2">
        <v>9414</v>
      </c>
      <c r="H18" s="90">
        <f t="shared" si="2"/>
        <v>9315.6666666666661</v>
      </c>
      <c r="I18" s="81">
        <f t="shared" si="4"/>
        <v>126</v>
      </c>
      <c r="J18" s="89">
        <f t="shared" si="3"/>
        <v>1331</v>
      </c>
      <c r="K18" s="89"/>
      <c r="L18" s="89"/>
      <c r="M18" s="91">
        <f>SUM(J7:J18)+750</f>
        <v>15077.333333333334</v>
      </c>
      <c r="Q18" s="92">
        <f>H18/M18</f>
        <v>0.61785903784931018</v>
      </c>
      <c r="R18" s="21"/>
    </row>
    <row r="19" spans="1:20" x14ac:dyDescent="0.15">
      <c r="A19">
        <f t="shared" si="0"/>
        <v>1</v>
      </c>
      <c r="B19" s="1">
        <v>30682</v>
      </c>
      <c r="C19" s="2">
        <v>1015</v>
      </c>
      <c r="D19" s="2"/>
      <c r="E19" s="30">
        <f t="shared" si="1"/>
        <v>1015</v>
      </c>
      <c r="F19" s="2">
        <f t="shared" ref="F19:F81" si="5">SUM(C8:C19)</f>
        <v>13298</v>
      </c>
      <c r="G19" s="2">
        <v>9699</v>
      </c>
      <c r="H19" s="90">
        <f t="shared" si="2"/>
        <v>9514.6666666666661</v>
      </c>
      <c r="I19" s="81">
        <f t="shared" si="4"/>
        <v>199</v>
      </c>
      <c r="J19" s="89">
        <f t="shared" si="3"/>
        <v>816</v>
      </c>
      <c r="K19" s="89"/>
      <c r="L19" s="30">
        <f>IF(MONTH($B19)=1,J19,J19+L18)</f>
        <v>816</v>
      </c>
      <c r="M19" s="89">
        <f t="shared" ref="M19:M82" si="6">SUM(J8:J19)</f>
        <v>15143.333333333334</v>
      </c>
      <c r="N19" s="93"/>
      <c r="O19" s="94">
        <f>M19/M18-1</f>
        <v>4.3774319066147704E-3</v>
      </c>
      <c r="P19" s="81">
        <f>M19-M18</f>
        <v>66</v>
      </c>
      <c r="Q19" s="92">
        <f t="shared" ref="Q19:Q82" si="7">H19/M19</f>
        <v>0.62830728593440455</v>
      </c>
      <c r="R19" s="6">
        <v>1988</v>
      </c>
      <c r="T19" s="19"/>
    </row>
    <row r="20" spans="1:20" x14ac:dyDescent="0.15">
      <c r="A20">
        <f t="shared" si="0"/>
        <v>2</v>
      </c>
      <c r="B20" s="1">
        <v>30713</v>
      </c>
      <c r="C20" s="2">
        <v>1067</v>
      </c>
      <c r="D20" s="2"/>
      <c r="E20" s="30">
        <f t="shared" si="1"/>
        <v>2082</v>
      </c>
      <c r="F20" s="2">
        <f t="shared" si="5"/>
        <v>13613</v>
      </c>
      <c r="G20" s="2">
        <v>8775</v>
      </c>
      <c r="H20" s="90">
        <f t="shared" si="2"/>
        <v>9296</v>
      </c>
      <c r="I20" s="81">
        <f t="shared" si="4"/>
        <v>-218.66666666666606</v>
      </c>
      <c r="J20" s="89">
        <f t="shared" si="3"/>
        <v>1285.6666666666661</v>
      </c>
      <c r="K20" s="89"/>
      <c r="L20" s="30">
        <f t="shared" ref="L20:L83" si="8">IF(MONTH($B20)=1,J20,J20+L19)</f>
        <v>2101.6666666666661</v>
      </c>
      <c r="M20" s="89">
        <f t="shared" si="6"/>
        <v>16429</v>
      </c>
      <c r="N20" s="93"/>
      <c r="O20" s="94">
        <f t="shared" ref="O20:O83" si="9">M20/M19-1</f>
        <v>8.4899845916795114E-2</v>
      </c>
      <c r="P20" s="81">
        <f t="shared" ref="P20:P83" si="10">M20-M19</f>
        <v>1285.6666666666661</v>
      </c>
      <c r="Q20" s="92">
        <f t="shared" si="7"/>
        <v>0.56582871751171704</v>
      </c>
      <c r="R20" s="6"/>
      <c r="T20" s="19"/>
    </row>
    <row r="21" spans="1:20" x14ac:dyDescent="0.15">
      <c r="A21">
        <f t="shared" si="0"/>
        <v>3</v>
      </c>
      <c r="B21" s="1">
        <v>30742</v>
      </c>
      <c r="C21" s="2">
        <v>1215</v>
      </c>
      <c r="D21" s="2">
        <f>SUM(C19:C21)</f>
        <v>3297</v>
      </c>
      <c r="E21" s="30">
        <f t="shared" si="1"/>
        <v>3297</v>
      </c>
      <c r="F21" s="2">
        <f t="shared" si="5"/>
        <v>14036</v>
      </c>
      <c r="G21" s="2">
        <v>9870</v>
      </c>
      <c r="H21" s="90">
        <f t="shared" si="2"/>
        <v>9448</v>
      </c>
      <c r="I21" s="81">
        <f t="shared" si="4"/>
        <v>152</v>
      </c>
      <c r="J21" s="89">
        <f t="shared" si="3"/>
        <v>1063</v>
      </c>
      <c r="K21" s="89">
        <f>SUM(J19:J21)</f>
        <v>3164.6666666666661</v>
      </c>
      <c r="L21" s="30">
        <f t="shared" si="8"/>
        <v>3164.6666666666661</v>
      </c>
      <c r="M21" s="89">
        <f t="shared" si="6"/>
        <v>17492</v>
      </c>
      <c r="N21" s="93"/>
      <c r="O21" s="94">
        <f t="shared" si="9"/>
        <v>6.4702659930610418E-2</v>
      </c>
      <c r="P21" s="81">
        <f t="shared" si="10"/>
        <v>1063</v>
      </c>
      <c r="Q21" s="92">
        <f t="shared" si="7"/>
        <v>0.54013263206037043</v>
      </c>
      <c r="R21" s="6"/>
      <c r="T21" s="19"/>
    </row>
    <row r="22" spans="1:20" x14ac:dyDescent="0.15">
      <c r="A22">
        <f t="shared" si="0"/>
        <v>4</v>
      </c>
      <c r="B22" s="1">
        <v>30773</v>
      </c>
      <c r="C22" s="2">
        <v>1025</v>
      </c>
      <c r="D22" s="2"/>
      <c r="E22" s="30">
        <f t="shared" si="1"/>
        <v>4322</v>
      </c>
      <c r="F22" s="2">
        <f t="shared" si="5"/>
        <v>14095</v>
      </c>
      <c r="G22" s="2">
        <v>9205</v>
      </c>
      <c r="H22" s="90">
        <f t="shared" si="2"/>
        <v>9283.3333333333339</v>
      </c>
      <c r="I22" s="81">
        <f t="shared" si="4"/>
        <v>-164.66666666666606</v>
      </c>
      <c r="J22" s="89">
        <f t="shared" si="3"/>
        <v>1189.6666666666661</v>
      </c>
      <c r="K22" s="89"/>
      <c r="L22" s="30">
        <f t="shared" si="8"/>
        <v>4354.3333333333321</v>
      </c>
      <c r="M22" s="89">
        <f t="shared" si="6"/>
        <v>17172</v>
      </c>
      <c r="N22" s="93"/>
      <c r="O22" s="94">
        <f t="shared" si="9"/>
        <v>-1.8294077292476563E-2</v>
      </c>
      <c r="P22" s="81">
        <f t="shared" si="10"/>
        <v>-320</v>
      </c>
      <c r="Q22" s="92">
        <f t="shared" si="7"/>
        <v>0.54060874291482264</v>
      </c>
      <c r="R22" s="6"/>
      <c r="T22" s="19"/>
    </row>
    <row r="23" spans="1:20" x14ac:dyDescent="0.15">
      <c r="A23">
        <f t="shared" si="0"/>
        <v>5</v>
      </c>
      <c r="B23" s="1">
        <v>30803</v>
      </c>
      <c r="C23" s="2">
        <v>1354</v>
      </c>
      <c r="D23" s="2"/>
      <c r="E23" s="30">
        <f t="shared" si="1"/>
        <v>5676</v>
      </c>
      <c r="F23" s="2">
        <f t="shared" si="5"/>
        <v>14552</v>
      </c>
      <c r="G23" s="2">
        <v>9619</v>
      </c>
      <c r="H23" s="90">
        <f t="shared" si="2"/>
        <v>9564.6666666666661</v>
      </c>
      <c r="I23" s="81">
        <f t="shared" si="4"/>
        <v>281.33333333333212</v>
      </c>
      <c r="J23" s="89">
        <f t="shared" si="3"/>
        <v>1072.6666666666679</v>
      </c>
      <c r="K23" s="89"/>
      <c r="L23" s="30">
        <f t="shared" si="8"/>
        <v>5427</v>
      </c>
      <c r="M23" s="89">
        <f t="shared" si="6"/>
        <v>16551.333333333336</v>
      </c>
      <c r="N23" s="93"/>
      <c r="O23" s="94">
        <f t="shared" si="9"/>
        <v>-3.6144110567590482E-2</v>
      </c>
      <c r="P23" s="81">
        <f t="shared" si="10"/>
        <v>-620.66666666666424</v>
      </c>
      <c r="Q23" s="92">
        <f t="shared" si="7"/>
        <v>0.57787892214121706</v>
      </c>
      <c r="R23" s="6"/>
      <c r="T23" s="19"/>
    </row>
    <row r="24" spans="1:20" x14ac:dyDescent="0.15">
      <c r="A24">
        <f t="shared" si="0"/>
        <v>6</v>
      </c>
      <c r="B24" s="1">
        <v>30834</v>
      </c>
      <c r="C24" s="2">
        <v>1664</v>
      </c>
      <c r="D24" s="2">
        <f>SUM(C22:C24)</f>
        <v>4043</v>
      </c>
      <c r="E24" s="30">
        <f t="shared" si="1"/>
        <v>7340</v>
      </c>
      <c r="F24" s="2">
        <f t="shared" si="5"/>
        <v>15129</v>
      </c>
      <c r="G24" s="2">
        <v>8382</v>
      </c>
      <c r="H24" s="90">
        <f t="shared" si="2"/>
        <v>9068.6666666666661</v>
      </c>
      <c r="I24" s="81">
        <f t="shared" si="4"/>
        <v>-496</v>
      </c>
      <c r="J24" s="89">
        <f t="shared" si="3"/>
        <v>2160</v>
      </c>
      <c r="K24" s="89">
        <f>SUM(J22:J24)</f>
        <v>4422.3333333333339</v>
      </c>
      <c r="L24" s="30">
        <f t="shared" si="8"/>
        <v>7587</v>
      </c>
      <c r="M24" s="89">
        <f t="shared" si="6"/>
        <v>16878.666666666668</v>
      </c>
      <c r="N24" s="93"/>
      <c r="O24" s="94">
        <f t="shared" si="9"/>
        <v>1.9776855842429608E-2</v>
      </c>
      <c r="P24" s="81">
        <f t="shared" si="10"/>
        <v>327.33333333333212</v>
      </c>
      <c r="Q24" s="92">
        <f t="shared" si="7"/>
        <v>0.53728572557074006</v>
      </c>
      <c r="R24" s="6"/>
      <c r="T24" s="19"/>
    </row>
    <row r="25" spans="1:20" x14ac:dyDescent="0.15">
      <c r="A25">
        <f t="shared" si="0"/>
        <v>7</v>
      </c>
      <c r="B25" s="1">
        <v>30864</v>
      </c>
      <c r="C25" s="2">
        <v>1423</v>
      </c>
      <c r="D25" s="2"/>
      <c r="E25" s="30">
        <f t="shared" si="1"/>
        <v>8763</v>
      </c>
      <c r="F25" s="2">
        <f t="shared" si="5"/>
        <v>15453</v>
      </c>
      <c r="G25" s="2">
        <v>8104</v>
      </c>
      <c r="H25" s="90">
        <f t="shared" si="2"/>
        <v>8701.6666666666661</v>
      </c>
      <c r="I25" s="81">
        <f t="shared" si="4"/>
        <v>-367</v>
      </c>
      <c r="J25" s="89">
        <f t="shared" si="3"/>
        <v>1790</v>
      </c>
      <c r="K25" s="89"/>
      <c r="L25" s="30">
        <f t="shared" si="8"/>
        <v>9377</v>
      </c>
      <c r="M25" s="89">
        <f t="shared" si="6"/>
        <v>16813.333333333336</v>
      </c>
      <c r="N25" s="93"/>
      <c r="O25" s="94">
        <f t="shared" si="9"/>
        <v>-3.8707638834030167E-3</v>
      </c>
      <c r="P25" s="81">
        <f t="shared" si="10"/>
        <v>-65.333333333332121</v>
      </c>
      <c r="Q25" s="92">
        <f t="shared" si="7"/>
        <v>0.51754559873116568</v>
      </c>
      <c r="R25" s="6"/>
      <c r="T25" s="19"/>
    </row>
    <row r="26" spans="1:20" x14ac:dyDescent="0.15">
      <c r="A26">
        <f t="shared" si="0"/>
        <v>8</v>
      </c>
      <c r="B26" s="1">
        <v>30895</v>
      </c>
      <c r="C26" s="2">
        <v>1611</v>
      </c>
      <c r="D26" s="2"/>
      <c r="E26" s="30">
        <f t="shared" si="1"/>
        <v>10374</v>
      </c>
      <c r="F26" s="2">
        <f t="shared" si="5"/>
        <v>15821</v>
      </c>
      <c r="G26" s="2">
        <v>7848</v>
      </c>
      <c r="H26" s="90">
        <f t="shared" si="2"/>
        <v>8111.333333333333</v>
      </c>
      <c r="I26" s="81">
        <f t="shared" si="4"/>
        <v>-590.33333333333303</v>
      </c>
      <c r="J26" s="89">
        <f t="shared" si="3"/>
        <v>2201.333333333333</v>
      </c>
      <c r="K26" s="89"/>
      <c r="L26" s="30">
        <f t="shared" si="8"/>
        <v>11578.333333333332</v>
      </c>
      <c r="M26" s="89">
        <f t="shared" si="6"/>
        <v>17167</v>
      </c>
      <c r="N26" s="93"/>
      <c r="O26" s="94">
        <f t="shared" si="9"/>
        <v>2.1034892942109362E-2</v>
      </c>
      <c r="P26" s="81">
        <f t="shared" si="10"/>
        <v>353.66666666666424</v>
      </c>
      <c r="Q26" s="92">
        <f t="shared" si="7"/>
        <v>0.47249567969553985</v>
      </c>
      <c r="R26" s="6"/>
      <c r="T26" s="19"/>
    </row>
    <row r="27" spans="1:20" x14ac:dyDescent="0.15">
      <c r="A27">
        <f t="shared" si="0"/>
        <v>9</v>
      </c>
      <c r="B27" s="1">
        <v>30926</v>
      </c>
      <c r="C27" s="2">
        <v>1729</v>
      </c>
      <c r="D27" s="2">
        <f>SUM(C25:C27)</f>
        <v>4763</v>
      </c>
      <c r="E27" s="30">
        <f t="shared" si="1"/>
        <v>12103</v>
      </c>
      <c r="F27" s="2">
        <f t="shared" si="5"/>
        <v>16239</v>
      </c>
      <c r="G27" s="2">
        <v>8218</v>
      </c>
      <c r="H27" s="90">
        <f t="shared" si="2"/>
        <v>8056.666666666667</v>
      </c>
      <c r="I27" s="81">
        <f t="shared" si="4"/>
        <v>-54.66666666666606</v>
      </c>
      <c r="J27" s="89">
        <f t="shared" si="3"/>
        <v>1783.6666666666661</v>
      </c>
      <c r="K27" s="89">
        <f>SUM(J25:J27)</f>
        <v>5774.9999999999991</v>
      </c>
      <c r="L27" s="30">
        <f t="shared" si="8"/>
        <v>13361.999999999998</v>
      </c>
      <c r="M27" s="89">
        <f t="shared" si="6"/>
        <v>17311</v>
      </c>
      <c r="N27" s="93"/>
      <c r="O27" s="94">
        <f t="shared" si="9"/>
        <v>8.3881866371526836E-3</v>
      </c>
      <c r="P27" s="81">
        <f t="shared" si="10"/>
        <v>144</v>
      </c>
      <c r="Q27" s="92">
        <f t="shared" si="7"/>
        <v>0.46540735178017834</v>
      </c>
      <c r="R27" s="6"/>
      <c r="T27" s="19"/>
    </row>
    <row r="28" spans="1:20" x14ac:dyDescent="0.15">
      <c r="A28">
        <f t="shared" si="0"/>
        <v>10</v>
      </c>
      <c r="B28" s="1">
        <v>30956</v>
      </c>
      <c r="C28" s="2">
        <v>2259</v>
      </c>
      <c r="D28" s="2"/>
      <c r="E28" s="30">
        <f t="shared" si="1"/>
        <v>14362</v>
      </c>
      <c r="F28" s="2">
        <f t="shared" si="5"/>
        <v>17103</v>
      </c>
      <c r="G28" s="2">
        <v>8300</v>
      </c>
      <c r="H28" s="90">
        <f t="shared" si="2"/>
        <v>8122</v>
      </c>
      <c r="I28" s="81">
        <f t="shared" si="4"/>
        <v>65.33333333333303</v>
      </c>
      <c r="J28" s="89">
        <f t="shared" si="3"/>
        <v>2193.666666666667</v>
      </c>
      <c r="K28" s="89"/>
      <c r="L28" s="30">
        <f t="shared" si="8"/>
        <v>15555.666666666664</v>
      </c>
      <c r="M28" s="89">
        <f t="shared" si="6"/>
        <v>18045.333333333332</v>
      </c>
      <c r="N28" s="93"/>
      <c r="O28" s="94">
        <f t="shared" si="9"/>
        <v>4.2420041206939541E-2</v>
      </c>
      <c r="P28" s="81">
        <f t="shared" si="10"/>
        <v>734.33333333333212</v>
      </c>
      <c r="Q28" s="92">
        <f t="shared" si="7"/>
        <v>0.45008866558297622</v>
      </c>
      <c r="R28" s="6"/>
      <c r="T28" s="19"/>
    </row>
    <row r="29" spans="1:20" x14ac:dyDescent="0.15">
      <c r="A29">
        <f t="shared" si="0"/>
        <v>11</v>
      </c>
      <c r="B29" s="1">
        <v>30987</v>
      </c>
      <c r="C29" s="2">
        <v>1577</v>
      </c>
      <c r="D29" s="2"/>
      <c r="E29" s="30">
        <f t="shared" si="1"/>
        <v>15939</v>
      </c>
      <c r="F29" s="2">
        <f t="shared" si="5"/>
        <v>17396</v>
      </c>
      <c r="G29" s="2">
        <v>8832</v>
      </c>
      <c r="H29" s="90">
        <f t="shared" si="2"/>
        <v>8450</v>
      </c>
      <c r="I29" s="81">
        <f t="shared" si="4"/>
        <v>328</v>
      </c>
      <c r="J29" s="89">
        <f t="shared" si="3"/>
        <v>1249</v>
      </c>
      <c r="K29" s="89"/>
      <c r="L29" s="30">
        <f t="shared" si="8"/>
        <v>16804.666666666664</v>
      </c>
      <c r="M29" s="89">
        <f t="shared" si="6"/>
        <v>18135.666666666664</v>
      </c>
      <c r="N29" s="93"/>
      <c r="O29" s="94">
        <f t="shared" si="9"/>
        <v>5.0059110388649408E-3</v>
      </c>
      <c r="P29" s="81">
        <f t="shared" si="10"/>
        <v>90.333333333332121</v>
      </c>
      <c r="Q29" s="92">
        <f t="shared" si="7"/>
        <v>0.46593269248442304</v>
      </c>
      <c r="R29" s="6"/>
      <c r="T29" s="19"/>
    </row>
    <row r="30" spans="1:20" x14ac:dyDescent="0.15">
      <c r="A30">
        <f t="shared" si="0"/>
        <v>12</v>
      </c>
      <c r="B30" s="1">
        <v>31017</v>
      </c>
      <c r="C30" s="2">
        <v>1386</v>
      </c>
      <c r="D30" s="2">
        <f>SUM(C28:C30)</f>
        <v>5222</v>
      </c>
      <c r="E30" s="30">
        <f t="shared" si="1"/>
        <v>17325</v>
      </c>
      <c r="F30" s="4">
        <f t="shared" si="5"/>
        <v>17325</v>
      </c>
      <c r="G30" s="2">
        <v>10074</v>
      </c>
      <c r="H30" s="90">
        <f t="shared" si="2"/>
        <v>9068.6666666666661</v>
      </c>
      <c r="I30" s="81">
        <f t="shared" si="4"/>
        <v>618.66666666666606</v>
      </c>
      <c r="J30" s="89">
        <f t="shared" si="3"/>
        <v>767.33333333333394</v>
      </c>
      <c r="K30" s="89">
        <f>SUM(J28:J30)</f>
        <v>4210.0000000000009</v>
      </c>
      <c r="L30" s="30">
        <f t="shared" si="8"/>
        <v>17572</v>
      </c>
      <c r="M30" s="91">
        <f t="shared" si="6"/>
        <v>17572</v>
      </c>
      <c r="N30" s="93">
        <f>M30/M18-1</f>
        <v>0.16545808277325791</v>
      </c>
      <c r="O30" s="94">
        <f t="shared" si="9"/>
        <v>-3.1080559486830639E-2</v>
      </c>
      <c r="P30" s="81">
        <f t="shared" si="10"/>
        <v>-563.66666666666424</v>
      </c>
      <c r="Q30" s="92">
        <f t="shared" si="7"/>
        <v>0.51608619773882691</v>
      </c>
      <c r="R30" s="6"/>
      <c r="T30" s="19"/>
    </row>
    <row r="31" spans="1:20" x14ac:dyDescent="0.15">
      <c r="A31">
        <f t="shared" si="0"/>
        <v>1</v>
      </c>
      <c r="B31" s="1">
        <v>31048</v>
      </c>
      <c r="C31" s="2">
        <v>1160</v>
      </c>
      <c r="D31" s="2"/>
      <c r="E31" s="30">
        <f t="shared" si="1"/>
        <v>1160</v>
      </c>
      <c r="F31" s="2">
        <f t="shared" si="5"/>
        <v>17470</v>
      </c>
      <c r="G31" s="2">
        <v>10504</v>
      </c>
      <c r="H31" s="90">
        <f t="shared" si="2"/>
        <v>9803.3333333333339</v>
      </c>
      <c r="I31" s="81">
        <f t="shared" si="4"/>
        <v>734.66666666666788</v>
      </c>
      <c r="J31" s="89">
        <f t="shared" si="3"/>
        <v>425.33333333333212</v>
      </c>
      <c r="K31" s="89"/>
      <c r="L31" s="30">
        <f t="shared" si="8"/>
        <v>425.33333333333212</v>
      </c>
      <c r="M31" s="89">
        <f t="shared" si="6"/>
        <v>17181.333333333332</v>
      </c>
      <c r="N31" s="93">
        <f t="shared" ref="N31:N94" si="11">M31/M19-1</f>
        <v>0.13458067356372427</v>
      </c>
      <c r="O31" s="94">
        <f t="shared" si="9"/>
        <v>-2.2232339327718398E-2</v>
      </c>
      <c r="P31" s="81">
        <f t="shared" si="10"/>
        <v>-390.66666666666788</v>
      </c>
      <c r="Q31" s="92">
        <f t="shared" si="7"/>
        <v>0.57058047493403696</v>
      </c>
      <c r="R31" s="6">
        <v>1989</v>
      </c>
      <c r="T31" s="5"/>
    </row>
    <row r="32" spans="1:20" x14ac:dyDescent="0.15">
      <c r="A32">
        <f t="shared" si="0"/>
        <v>2</v>
      </c>
      <c r="B32" s="1">
        <v>31079</v>
      </c>
      <c r="C32" s="2">
        <v>1065</v>
      </c>
      <c r="D32" s="2"/>
      <c r="E32" s="30">
        <f t="shared" si="1"/>
        <v>2225</v>
      </c>
      <c r="F32" s="2">
        <f t="shared" si="5"/>
        <v>17468</v>
      </c>
      <c r="G32" s="2">
        <v>10927</v>
      </c>
      <c r="H32" s="90">
        <f t="shared" si="2"/>
        <v>10501.666666666666</v>
      </c>
      <c r="I32" s="81">
        <f t="shared" si="4"/>
        <v>698.33333333333212</v>
      </c>
      <c r="J32" s="89">
        <f t="shared" si="3"/>
        <v>366.66666666666788</v>
      </c>
      <c r="K32" s="89"/>
      <c r="L32" s="30">
        <f t="shared" si="8"/>
        <v>792</v>
      </c>
      <c r="M32" s="89">
        <f t="shared" si="6"/>
        <v>16262.333333333334</v>
      </c>
      <c r="N32" s="93">
        <f t="shared" si="11"/>
        <v>-1.0144662892851986E-2</v>
      </c>
      <c r="O32" s="94">
        <f t="shared" si="9"/>
        <v>-5.3488281856278075E-2</v>
      </c>
      <c r="P32" s="81">
        <f t="shared" si="10"/>
        <v>-918.99999999999818</v>
      </c>
      <c r="Q32" s="92">
        <f t="shared" si="7"/>
        <v>0.64576629020025822</v>
      </c>
      <c r="R32" s="6"/>
      <c r="T32" s="5"/>
    </row>
    <row r="33" spans="1:20" x14ac:dyDescent="0.15">
      <c r="A33">
        <f t="shared" si="0"/>
        <v>3</v>
      </c>
      <c r="B33" s="1">
        <v>31107</v>
      </c>
      <c r="C33" s="2">
        <v>1267</v>
      </c>
      <c r="D33" s="2">
        <f>SUM(C31:C33)</f>
        <v>3492</v>
      </c>
      <c r="E33" s="30">
        <f t="shared" si="1"/>
        <v>3492</v>
      </c>
      <c r="F33" s="2">
        <f t="shared" si="5"/>
        <v>17520</v>
      </c>
      <c r="G33" s="2">
        <v>10771</v>
      </c>
      <c r="H33" s="90">
        <f t="shared" si="2"/>
        <v>10734</v>
      </c>
      <c r="I33" s="81">
        <f t="shared" si="4"/>
        <v>232.33333333333394</v>
      </c>
      <c r="J33" s="89">
        <f t="shared" si="3"/>
        <v>1034.6666666666661</v>
      </c>
      <c r="K33" s="89">
        <f>SUM(J31:J33)</f>
        <v>1826.6666666666661</v>
      </c>
      <c r="L33" s="30">
        <f t="shared" si="8"/>
        <v>1826.6666666666661</v>
      </c>
      <c r="M33" s="89">
        <f t="shared" si="6"/>
        <v>16234</v>
      </c>
      <c r="N33" s="93">
        <f t="shared" si="11"/>
        <v>-7.19185913560485E-2</v>
      </c>
      <c r="O33" s="94">
        <f t="shared" si="9"/>
        <v>-1.7422674073012123E-3</v>
      </c>
      <c r="P33" s="81">
        <f t="shared" si="10"/>
        <v>-28.33333333333394</v>
      </c>
      <c r="Q33" s="92">
        <f t="shared" si="7"/>
        <v>0.66120487864974742</v>
      </c>
      <c r="R33" s="6"/>
      <c r="T33" s="5"/>
    </row>
    <row r="34" spans="1:20" x14ac:dyDescent="0.15">
      <c r="A34">
        <f t="shared" si="0"/>
        <v>4</v>
      </c>
      <c r="B34" s="1">
        <v>31138</v>
      </c>
      <c r="C34" s="2">
        <v>1128</v>
      </c>
      <c r="D34" s="2"/>
      <c r="E34" s="30">
        <f t="shared" si="1"/>
        <v>4620</v>
      </c>
      <c r="F34" s="2">
        <f t="shared" si="5"/>
        <v>17623</v>
      </c>
      <c r="G34" s="2">
        <v>10235</v>
      </c>
      <c r="H34" s="90">
        <f t="shared" si="2"/>
        <v>10644.333333333334</v>
      </c>
      <c r="I34" s="81">
        <f t="shared" si="4"/>
        <v>-89.66666666666606</v>
      </c>
      <c r="J34" s="89">
        <f t="shared" si="3"/>
        <v>1217.6666666666661</v>
      </c>
      <c r="K34" s="89"/>
      <c r="L34" s="30">
        <f t="shared" si="8"/>
        <v>3044.3333333333321</v>
      </c>
      <c r="M34" s="89">
        <f t="shared" si="6"/>
        <v>16262.000000000002</v>
      </c>
      <c r="N34" s="93">
        <f t="shared" si="11"/>
        <v>-5.299324481714407E-2</v>
      </c>
      <c r="O34" s="94">
        <f t="shared" si="9"/>
        <v>1.7247751632376573E-3</v>
      </c>
      <c r="P34" s="81">
        <f t="shared" si="10"/>
        <v>28.000000000001819</v>
      </c>
      <c r="Q34" s="92">
        <f t="shared" si="7"/>
        <v>0.65455253556348125</v>
      </c>
      <c r="R34" s="6"/>
      <c r="T34" s="5"/>
    </row>
    <row r="35" spans="1:20" x14ac:dyDescent="0.15">
      <c r="A35">
        <f t="shared" si="0"/>
        <v>5</v>
      </c>
      <c r="B35" s="1">
        <v>31168</v>
      </c>
      <c r="C35" s="2">
        <v>1311</v>
      </c>
      <c r="D35" s="2"/>
      <c r="E35" s="30">
        <f t="shared" si="1"/>
        <v>5931</v>
      </c>
      <c r="F35" s="2">
        <f t="shared" si="5"/>
        <v>17580</v>
      </c>
      <c r="G35" s="2">
        <v>9680</v>
      </c>
      <c r="H35" s="90">
        <f t="shared" si="2"/>
        <v>10228.666666666666</v>
      </c>
      <c r="I35" s="81">
        <f t="shared" si="4"/>
        <v>-415.66666666666788</v>
      </c>
      <c r="J35" s="89">
        <f t="shared" si="3"/>
        <v>1726.6666666666679</v>
      </c>
      <c r="K35" s="89"/>
      <c r="L35" s="30">
        <f t="shared" si="8"/>
        <v>4771</v>
      </c>
      <c r="M35" s="89">
        <f t="shared" si="6"/>
        <v>16916</v>
      </c>
      <c r="N35" s="93">
        <f t="shared" si="11"/>
        <v>2.2032464655415307E-2</v>
      </c>
      <c r="O35" s="94">
        <f t="shared" si="9"/>
        <v>4.0216455540523777E-2</v>
      </c>
      <c r="P35" s="81">
        <f t="shared" si="10"/>
        <v>653.99999999999818</v>
      </c>
      <c r="Q35" s="92">
        <f t="shared" si="7"/>
        <v>0.60467407582564825</v>
      </c>
      <c r="R35" s="6"/>
      <c r="T35" s="5"/>
    </row>
    <row r="36" spans="1:20" x14ac:dyDescent="0.15">
      <c r="A36">
        <f t="shared" si="0"/>
        <v>6</v>
      </c>
      <c r="B36" s="1">
        <v>31199</v>
      </c>
      <c r="C36" s="2">
        <v>1554</v>
      </c>
      <c r="D36" s="2">
        <f>SUM(C34:C36)</f>
        <v>3993</v>
      </c>
      <c r="E36" s="30">
        <f t="shared" si="1"/>
        <v>7485</v>
      </c>
      <c r="F36" s="2">
        <f t="shared" si="5"/>
        <v>17470</v>
      </c>
      <c r="G36" s="2">
        <v>9826</v>
      </c>
      <c r="H36" s="90">
        <f t="shared" si="2"/>
        <v>9913.6666666666661</v>
      </c>
      <c r="I36" s="81">
        <f t="shared" si="4"/>
        <v>-315</v>
      </c>
      <c r="J36" s="89">
        <f t="shared" si="3"/>
        <v>1869</v>
      </c>
      <c r="K36" s="89">
        <f>SUM(J34:J36)</f>
        <v>4813.3333333333339</v>
      </c>
      <c r="L36" s="30">
        <f t="shared" si="8"/>
        <v>6640</v>
      </c>
      <c r="M36" s="89">
        <f t="shared" si="6"/>
        <v>16625</v>
      </c>
      <c r="N36" s="93">
        <f t="shared" si="11"/>
        <v>-1.5028833241172324E-2</v>
      </c>
      <c r="O36" s="94">
        <f t="shared" si="9"/>
        <v>-1.7202648380231778E-2</v>
      </c>
      <c r="P36" s="81">
        <f t="shared" si="10"/>
        <v>-291</v>
      </c>
      <c r="Q36" s="92">
        <f t="shared" si="7"/>
        <v>0.5963107769423559</v>
      </c>
      <c r="R36" s="6"/>
      <c r="T36" s="5"/>
    </row>
    <row r="37" spans="1:20" x14ac:dyDescent="0.15">
      <c r="A37">
        <f t="shared" si="0"/>
        <v>7</v>
      </c>
      <c r="B37" s="1">
        <v>31229</v>
      </c>
      <c r="C37" s="2">
        <v>1099</v>
      </c>
      <c r="D37" s="2"/>
      <c r="E37" s="30">
        <f t="shared" si="1"/>
        <v>8584</v>
      </c>
      <c r="F37" s="2">
        <f t="shared" si="5"/>
        <v>17146</v>
      </c>
      <c r="G37" s="2">
        <v>9371</v>
      </c>
      <c r="H37" s="90">
        <f t="shared" si="2"/>
        <v>9625.6666666666661</v>
      </c>
      <c r="I37" s="81">
        <f t="shared" si="4"/>
        <v>-288</v>
      </c>
      <c r="J37" s="89">
        <f t="shared" si="3"/>
        <v>1387</v>
      </c>
      <c r="K37" s="89"/>
      <c r="L37" s="30">
        <f t="shared" si="8"/>
        <v>8027</v>
      </c>
      <c r="M37" s="89">
        <f t="shared" si="6"/>
        <v>16222</v>
      </c>
      <c r="N37" s="93">
        <f t="shared" si="11"/>
        <v>-3.5170499603489391E-2</v>
      </c>
      <c r="O37" s="94">
        <f t="shared" si="9"/>
        <v>-2.4240601503759396E-2</v>
      </c>
      <c r="P37" s="81">
        <f t="shared" si="10"/>
        <v>-403</v>
      </c>
      <c r="Q37" s="92">
        <f t="shared" si="7"/>
        <v>0.59337114207043928</v>
      </c>
      <c r="R37" s="6"/>
      <c r="T37" s="5"/>
    </row>
    <row r="38" spans="1:20" x14ac:dyDescent="0.15">
      <c r="A38">
        <f t="shared" si="0"/>
        <v>8</v>
      </c>
      <c r="B38" s="1">
        <v>31260</v>
      </c>
      <c r="C38" s="2">
        <v>1626</v>
      </c>
      <c r="D38" s="2"/>
      <c r="E38" s="30">
        <f t="shared" si="1"/>
        <v>10210</v>
      </c>
      <c r="F38" s="2">
        <f t="shared" si="5"/>
        <v>17161</v>
      </c>
      <c r="G38" s="2">
        <v>8732</v>
      </c>
      <c r="H38" s="90">
        <f t="shared" si="2"/>
        <v>9309.6666666666661</v>
      </c>
      <c r="I38" s="81">
        <f t="shared" si="4"/>
        <v>-316</v>
      </c>
      <c r="J38" s="89">
        <f t="shared" si="3"/>
        <v>1942</v>
      </c>
      <c r="K38" s="89"/>
      <c r="L38" s="30">
        <f t="shared" si="8"/>
        <v>9969</v>
      </c>
      <c r="M38" s="89">
        <f t="shared" si="6"/>
        <v>15962.666666666668</v>
      </c>
      <c r="N38" s="93">
        <f t="shared" si="11"/>
        <v>-7.015397759266806E-2</v>
      </c>
      <c r="O38" s="94">
        <f t="shared" si="9"/>
        <v>-1.5986520363292622E-2</v>
      </c>
      <c r="P38" s="81">
        <f t="shared" si="10"/>
        <v>-259.33333333333212</v>
      </c>
      <c r="Q38" s="92">
        <f t="shared" si="7"/>
        <v>0.58321500167056461</v>
      </c>
      <c r="R38" s="6"/>
      <c r="T38" s="5"/>
    </row>
    <row r="39" spans="1:20" x14ac:dyDescent="0.15">
      <c r="A39">
        <f t="shared" si="0"/>
        <v>9</v>
      </c>
      <c r="B39" s="1">
        <v>31291</v>
      </c>
      <c r="C39" s="2">
        <v>1519</v>
      </c>
      <c r="D39" s="2">
        <f>SUM(C37:C39)</f>
        <v>4244</v>
      </c>
      <c r="E39" s="30">
        <f t="shared" si="1"/>
        <v>11729</v>
      </c>
      <c r="F39" s="2">
        <f t="shared" si="5"/>
        <v>16951</v>
      </c>
      <c r="G39" s="2">
        <v>8966</v>
      </c>
      <c r="H39" s="90">
        <f t="shared" si="2"/>
        <v>9023</v>
      </c>
      <c r="I39" s="81">
        <f t="shared" si="4"/>
        <v>-286.66666666666606</v>
      </c>
      <c r="J39" s="89">
        <f t="shared" si="3"/>
        <v>1805.6666666666661</v>
      </c>
      <c r="K39" s="89">
        <f>SUM(J37:J39)</f>
        <v>5134.6666666666661</v>
      </c>
      <c r="L39" s="30">
        <f t="shared" si="8"/>
        <v>11774.666666666666</v>
      </c>
      <c r="M39" s="89">
        <f t="shared" si="6"/>
        <v>15984.666666666666</v>
      </c>
      <c r="N39" s="93">
        <f t="shared" si="11"/>
        <v>-7.6617950051027339E-2</v>
      </c>
      <c r="O39" s="94">
        <f t="shared" si="9"/>
        <v>1.3782158369528563E-3</v>
      </c>
      <c r="P39" s="81">
        <f t="shared" si="10"/>
        <v>21.999999999998181</v>
      </c>
      <c r="Q39" s="92">
        <f t="shared" si="7"/>
        <v>0.56447845852275103</v>
      </c>
      <c r="R39" s="6"/>
      <c r="T39" s="5"/>
    </row>
    <row r="40" spans="1:20" x14ac:dyDescent="0.15">
      <c r="A40">
        <f t="shared" si="0"/>
        <v>10</v>
      </c>
      <c r="B40" s="1">
        <v>31321</v>
      </c>
      <c r="C40" s="2">
        <v>1474</v>
      </c>
      <c r="D40" s="2"/>
      <c r="E40" s="30">
        <f t="shared" si="1"/>
        <v>13203</v>
      </c>
      <c r="F40" s="2">
        <f t="shared" si="5"/>
        <v>16166</v>
      </c>
      <c r="G40" s="2">
        <v>9005</v>
      </c>
      <c r="H40" s="90">
        <f t="shared" si="2"/>
        <v>8901</v>
      </c>
      <c r="I40" s="81">
        <f t="shared" si="4"/>
        <v>-122</v>
      </c>
      <c r="J40" s="89">
        <f t="shared" si="3"/>
        <v>1596</v>
      </c>
      <c r="K40" s="89"/>
      <c r="L40" s="30">
        <f t="shared" si="8"/>
        <v>13370.666666666666</v>
      </c>
      <c r="M40" s="89">
        <f t="shared" si="6"/>
        <v>15387</v>
      </c>
      <c r="N40" s="93">
        <f t="shared" si="11"/>
        <v>-0.14731417171567895</v>
      </c>
      <c r="O40" s="94">
        <f t="shared" si="9"/>
        <v>-3.738999874880089E-2</v>
      </c>
      <c r="P40" s="81">
        <f t="shared" si="10"/>
        <v>-597.66666666666606</v>
      </c>
      <c r="Q40" s="92">
        <f t="shared" si="7"/>
        <v>0.57847533632286996</v>
      </c>
      <c r="R40" s="6"/>
      <c r="T40" s="5"/>
    </row>
    <row r="41" spans="1:20" x14ac:dyDescent="0.15">
      <c r="A41">
        <f t="shared" si="0"/>
        <v>11</v>
      </c>
      <c r="B41" s="1">
        <v>31352</v>
      </c>
      <c r="C41" s="2">
        <v>1482</v>
      </c>
      <c r="D41" s="2"/>
      <c r="E41" s="30">
        <f t="shared" si="1"/>
        <v>14685</v>
      </c>
      <c r="F41" s="2">
        <f t="shared" si="5"/>
        <v>16071</v>
      </c>
      <c r="G41" s="2">
        <v>9740</v>
      </c>
      <c r="H41" s="90">
        <f t="shared" si="2"/>
        <v>9237</v>
      </c>
      <c r="I41" s="81">
        <f t="shared" si="4"/>
        <v>336</v>
      </c>
      <c r="J41" s="89">
        <f t="shared" si="3"/>
        <v>1146</v>
      </c>
      <c r="K41" s="89"/>
      <c r="L41" s="30">
        <f t="shared" si="8"/>
        <v>14516.666666666666</v>
      </c>
      <c r="M41" s="89">
        <f t="shared" si="6"/>
        <v>15284</v>
      </c>
      <c r="N41" s="93">
        <f t="shared" si="11"/>
        <v>-0.15724079622107434</v>
      </c>
      <c r="O41" s="94">
        <f t="shared" si="9"/>
        <v>-6.6939624358224314E-3</v>
      </c>
      <c r="P41" s="81">
        <f t="shared" si="10"/>
        <v>-103</v>
      </c>
      <c r="Q41" s="92">
        <f t="shared" si="7"/>
        <v>0.6043574980371631</v>
      </c>
      <c r="R41" s="6"/>
      <c r="T41" s="5"/>
    </row>
    <row r="42" spans="1:20" x14ac:dyDescent="0.15">
      <c r="A42">
        <f t="shared" si="0"/>
        <v>12</v>
      </c>
      <c r="B42" s="1">
        <v>31382</v>
      </c>
      <c r="C42" s="2">
        <v>1221</v>
      </c>
      <c r="D42" s="2">
        <f>SUM(C40:C42)</f>
        <v>4177</v>
      </c>
      <c r="E42" s="30">
        <f t="shared" si="1"/>
        <v>15906</v>
      </c>
      <c r="F42" s="4">
        <f t="shared" si="5"/>
        <v>15906</v>
      </c>
      <c r="G42" s="2">
        <v>10008</v>
      </c>
      <c r="H42" s="90">
        <f t="shared" si="2"/>
        <v>9584.3333333333339</v>
      </c>
      <c r="I42" s="81">
        <f t="shared" si="4"/>
        <v>347.33333333333394</v>
      </c>
      <c r="J42" s="89">
        <f t="shared" si="3"/>
        <v>873.66666666666606</v>
      </c>
      <c r="K42" s="89">
        <f>SUM(J40:J42)</f>
        <v>3615.6666666666661</v>
      </c>
      <c r="L42" s="30">
        <f t="shared" si="8"/>
        <v>15390.333333333332</v>
      </c>
      <c r="M42" s="91">
        <f t="shared" si="6"/>
        <v>15390.333333333332</v>
      </c>
      <c r="N42" s="93">
        <f t="shared" si="11"/>
        <v>-0.12415585401016771</v>
      </c>
      <c r="O42" s="94">
        <f t="shared" si="9"/>
        <v>6.9571665358107992E-3</v>
      </c>
      <c r="P42" s="81">
        <f t="shared" si="10"/>
        <v>106.33333333333212</v>
      </c>
      <c r="Q42" s="92">
        <f t="shared" si="7"/>
        <v>0.62275021117151463</v>
      </c>
      <c r="R42" s="6"/>
      <c r="T42" s="5"/>
    </row>
    <row r="43" spans="1:20" x14ac:dyDescent="0.15">
      <c r="A43">
        <f t="shared" si="0"/>
        <v>1</v>
      </c>
      <c r="B43" s="1">
        <v>31413</v>
      </c>
      <c r="C43" s="2">
        <v>1123</v>
      </c>
      <c r="D43" s="2"/>
      <c r="E43" s="30">
        <f t="shared" si="1"/>
        <v>1123</v>
      </c>
      <c r="F43" s="2">
        <f t="shared" si="5"/>
        <v>15869</v>
      </c>
      <c r="G43" s="2">
        <v>10474</v>
      </c>
      <c r="H43" s="90">
        <f t="shared" si="2"/>
        <v>10074</v>
      </c>
      <c r="I43" s="81">
        <f t="shared" si="4"/>
        <v>489.66666666666606</v>
      </c>
      <c r="J43" s="89">
        <f t="shared" si="3"/>
        <v>633.33333333333394</v>
      </c>
      <c r="K43" s="89"/>
      <c r="L43" s="30">
        <f t="shared" si="8"/>
        <v>633.33333333333394</v>
      </c>
      <c r="M43" s="89">
        <f t="shared" si="6"/>
        <v>15598.333333333334</v>
      </c>
      <c r="N43" s="93">
        <f t="shared" si="11"/>
        <v>-9.2134875058202614E-2</v>
      </c>
      <c r="O43" s="94">
        <f t="shared" si="9"/>
        <v>1.3514976933573175E-2</v>
      </c>
      <c r="P43" s="81">
        <f t="shared" si="10"/>
        <v>208.00000000000182</v>
      </c>
      <c r="Q43" s="92">
        <f t="shared" si="7"/>
        <v>0.64583823058019019</v>
      </c>
      <c r="R43" s="6">
        <v>1990</v>
      </c>
      <c r="T43" s="5"/>
    </row>
    <row r="44" spans="1:20" x14ac:dyDescent="0.15">
      <c r="A44">
        <f t="shared" si="0"/>
        <v>2</v>
      </c>
      <c r="B44" s="1">
        <v>31444</v>
      </c>
      <c r="C44" s="2">
        <v>1110</v>
      </c>
      <c r="D44" s="2"/>
      <c r="E44" s="30">
        <f t="shared" si="1"/>
        <v>2233</v>
      </c>
      <c r="F44" s="2">
        <f t="shared" si="5"/>
        <v>15914</v>
      </c>
      <c r="G44" s="2">
        <v>10527</v>
      </c>
      <c r="H44" s="90">
        <f t="shared" si="2"/>
        <v>10336.333333333334</v>
      </c>
      <c r="I44" s="81">
        <f t="shared" si="4"/>
        <v>262.33333333333394</v>
      </c>
      <c r="J44" s="89">
        <f t="shared" si="3"/>
        <v>847.66666666666606</v>
      </c>
      <c r="K44" s="89"/>
      <c r="L44" s="30">
        <f t="shared" si="8"/>
        <v>1481</v>
      </c>
      <c r="M44" s="89">
        <f t="shared" si="6"/>
        <v>16079.333333333332</v>
      </c>
      <c r="N44" s="93">
        <f t="shared" si="11"/>
        <v>-1.1252997724803815E-2</v>
      </c>
      <c r="O44" s="94">
        <f t="shared" si="9"/>
        <v>3.083662784485508E-2</v>
      </c>
      <c r="P44" s="81">
        <f t="shared" si="10"/>
        <v>480.99999999999818</v>
      </c>
      <c r="Q44" s="92">
        <f t="shared" si="7"/>
        <v>0.64283345080641829</v>
      </c>
      <c r="R44" s="6"/>
      <c r="T44" s="5"/>
    </row>
    <row r="45" spans="1:20" x14ac:dyDescent="0.15">
      <c r="A45">
        <f t="shared" si="0"/>
        <v>3</v>
      </c>
      <c r="B45" s="1">
        <v>31472</v>
      </c>
      <c r="C45" s="2">
        <v>1221</v>
      </c>
      <c r="D45" s="2">
        <f>SUM(C43:C45)</f>
        <v>3454</v>
      </c>
      <c r="E45" s="30">
        <f t="shared" si="1"/>
        <v>3454</v>
      </c>
      <c r="F45" s="2">
        <f t="shared" si="5"/>
        <v>15868</v>
      </c>
      <c r="G45" s="2">
        <v>10205</v>
      </c>
      <c r="H45" s="90">
        <f t="shared" si="2"/>
        <v>10402</v>
      </c>
      <c r="I45" s="81">
        <f t="shared" si="4"/>
        <v>65.66666666666606</v>
      </c>
      <c r="J45" s="89">
        <f t="shared" si="3"/>
        <v>1155.3333333333339</v>
      </c>
      <c r="K45" s="89">
        <f>SUM(J43:J45)</f>
        <v>2636.3333333333339</v>
      </c>
      <c r="L45" s="30">
        <f t="shared" si="8"/>
        <v>2636.3333333333339</v>
      </c>
      <c r="M45" s="89">
        <f t="shared" si="6"/>
        <v>16200</v>
      </c>
      <c r="N45" s="93">
        <f t="shared" si="11"/>
        <v>-2.0943698410742506E-3</v>
      </c>
      <c r="O45" s="94">
        <f t="shared" si="9"/>
        <v>7.5044570670426136E-3</v>
      </c>
      <c r="P45" s="81">
        <f t="shared" si="10"/>
        <v>120.66666666666788</v>
      </c>
      <c r="Q45" s="92">
        <f t="shared" si="7"/>
        <v>0.64209876543209876</v>
      </c>
      <c r="R45" s="6"/>
      <c r="T45" s="5"/>
    </row>
    <row r="46" spans="1:20" x14ac:dyDescent="0.15">
      <c r="A46">
        <f t="shared" si="0"/>
        <v>4</v>
      </c>
      <c r="B46" s="1">
        <v>31503</v>
      </c>
      <c r="C46" s="2">
        <v>1072</v>
      </c>
      <c r="D46" s="2"/>
      <c r="E46" s="30">
        <f t="shared" si="1"/>
        <v>4526</v>
      </c>
      <c r="F46" s="2">
        <f t="shared" si="5"/>
        <v>15812</v>
      </c>
      <c r="G46" s="2">
        <v>10070</v>
      </c>
      <c r="H46" s="90">
        <f t="shared" si="2"/>
        <v>10267.333333333334</v>
      </c>
      <c r="I46" s="81">
        <f t="shared" si="4"/>
        <v>-134.66666666666606</v>
      </c>
      <c r="J46" s="89">
        <f t="shared" si="3"/>
        <v>1206.6666666666661</v>
      </c>
      <c r="K46" s="89"/>
      <c r="L46" s="30">
        <f t="shared" si="8"/>
        <v>3843</v>
      </c>
      <c r="M46" s="89">
        <f t="shared" si="6"/>
        <v>16189</v>
      </c>
      <c r="N46" s="93">
        <f t="shared" si="11"/>
        <v>-4.4889927438200861E-3</v>
      </c>
      <c r="O46" s="94">
        <f t="shared" si="9"/>
        <v>-6.790123456790198E-4</v>
      </c>
      <c r="P46" s="81">
        <f t="shared" si="10"/>
        <v>-11</v>
      </c>
      <c r="Q46" s="92">
        <f t="shared" si="7"/>
        <v>0.63421664916507092</v>
      </c>
      <c r="R46" s="6"/>
      <c r="T46" s="5"/>
    </row>
    <row r="47" spans="1:20" x14ac:dyDescent="0.15">
      <c r="A47">
        <f t="shared" si="0"/>
        <v>5</v>
      </c>
      <c r="B47" s="1">
        <v>31533</v>
      </c>
      <c r="C47" s="2">
        <v>1155</v>
      </c>
      <c r="D47" s="2"/>
      <c r="E47" s="30">
        <f t="shared" si="1"/>
        <v>5681</v>
      </c>
      <c r="F47" s="2">
        <f t="shared" si="5"/>
        <v>15656</v>
      </c>
      <c r="G47" s="2">
        <v>9316</v>
      </c>
      <c r="H47" s="90">
        <f t="shared" si="2"/>
        <v>9863.6666666666661</v>
      </c>
      <c r="I47" s="81">
        <f t="shared" si="4"/>
        <v>-403.66666666666788</v>
      </c>
      <c r="J47" s="89">
        <f t="shared" si="3"/>
        <v>1558.6666666666679</v>
      </c>
      <c r="K47" s="89"/>
      <c r="L47" s="30">
        <f t="shared" si="8"/>
        <v>5401.6666666666679</v>
      </c>
      <c r="M47" s="89">
        <f t="shared" si="6"/>
        <v>16021</v>
      </c>
      <c r="N47" s="93">
        <f t="shared" si="11"/>
        <v>-5.2908489004492743E-2</v>
      </c>
      <c r="O47" s="94">
        <f t="shared" si="9"/>
        <v>-1.0377416764469682E-2</v>
      </c>
      <c r="P47" s="81">
        <f t="shared" si="10"/>
        <v>-168</v>
      </c>
      <c r="Q47" s="92">
        <f t="shared" si="7"/>
        <v>0.61567109835008216</v>
      </c>
      <c r="R47" s="6"/>
      <c r="T47" s="5"/>
    </row>
    <row r="48" spans="1:20" x14ac:dyDescent="0.15">
      <c r="A48">
        <f t="shared" si="0"/>
        <v>6</v>
      </c>
      <c r="B48" s="1">
        <v>31564</v>
      </c>
      <c r="C48" s="2">
        <v>1266</v>
      </c>
      <c r="D48" s="2">
        <f>SUM(C46:C48)</f>
        <v>3493</v>
      </c>
      <c r="E48" s="30">
        <f t="shared" si="1"/>
        <v>6947</v>
      </c>
      <c r="F48" s="2">
        <f t="shared" si="5"/>
        <v>15368</v>
      </c>
      <c r="G48" s="2">
        <v>9234</v>
      </c>
      <c r="H48" s="90">
        <f t="shared" si="2"/>
        <v>9540</v>
      </c>
      <c r="I48" s="81">
        <f t="shared" si="4"/>
        <v>-323.66666666666606</v>
      </c>
      <c r="J48" s="89">
        <f t="shared" si="3"/>
        <v>1589.6666666666661</v>
      </c>
      <c r="K48" s="89">
        <f>SUM(J46:J48)</f>
        <v>4355</v>
      </c>
      <c r="L48" s="30">
        <f t="shared" si="8"/>
        <v>6991.3333333333339</v>
      </c>
      <c r="M48" s="89">
        <f t="shared" si="6"/>
        <v>15741.666666666666</v>
      </c>
      <c r="N48" s="93">
        <f t="shared" si="11"/>
        <v>-5.3132832080200587E-2</v>
      </c>
      <c r="O48" s="94">
        <f t="shared" si="9"/>
        <v>-1.7435449306119066E-2</v>
      </c>
      <c r="P48" s="81">
        <f t="shared" si="10"/>
        <v>-279.33333333333394</v>
      </c>
      <c r="Q48" s="92">
        <f t="shared" si="7"/>
        <v>0.60603493912122819</v>
      </c>
      <c r="R48" s="6"/>
      <c r="T48" s="5"/>
    </row>
    <row r="49" spans="1:20" x14ac:dyDescent="0.15">
      <c r="A49">
        <f t="shared" si="0"/>
        <v>7</v>
      </c>
      <c r="B49" s="1">
        <v>31594</v>
      </c>
      <c r="C49" s="2">
        <v>1262</v>
      </c>
      <c r="D49" s="2"/>
      <c r="E49" s="30">
        <f t="shared" si="1"/>
        <v>8209</v>
      </c>
      <c r="F49" s="2">
        <f t="shared" si="5"/>
        <v>15531</v>
      </c>
      <c r="G49" s="2">
        <v>9191</v>
      </c>
      <c r="H49" s="90">
        <f t="shared" si="2"/>
        <v>9247</v>
      </c>
      <c r="I49" s="81">
        <f t="shared" si="4"/>
        <v>-293</v>
      </c>
      <c r="J49" s="89">
        <f t="shared" si="3"/>
        <v>1555</v>
      </c>
      <c r="K49" s="89"/>
      <c r="L49" s="30">
        <f t="shared" si="8"/>
        <v>8546.3333333333339</v>
      </c>
      <c r="M49" s="89">
        <f t="shared" si="6"/>
        <v>15909.666666666666</v>
      </c>
      <c r="N49" s="93">
        <f t="shared" si="11"/>
        <v>-1.9253688406690506E-2</v>
      </c>
      <c r="O49" s="94">
        <f t="shared" si="9"/>
        <v>1.0672313393329746E-2</v>
      </c>
      <c r="P49" s="81">
        <f t="shared" si="10"/>
        <v>168</v>
      </c>
      <c r="Q49" s="92">
        <f t="shared" si="7"/>
        <v>0.58121896540887097</v>
      </c>
      <c r="R49" s="6"/>
      <c r="T49" s="5"/>
    </row>
    <row r="50" spans="1:20" x14ac:dyDescent="0.15">
      <c r="A50">
        <f t="shared" si="0"/>
        <v>8</v>
      </c>
      <c r="B50" s="1">
        <v>31625</v>
      </c>
      <c r="C50" s="2">
        <v>1691</v>
      </c>
      <c r="D50" s="2"/>
      <c r="E50" s="30">
        <f t="shared" si="1"/>
        <v>9900</v>
      </c>
      <c r="F50" s="2">
        <f t="shared" si="5"/>
        <v>15596</v>
      </c>
      <c r="G50" s="2">
        <v>9057</v>
      </c>
      <c r="H50" s="90">
        <f t="shared" si="2"/>
        <v>9160.6666666666661</v>
      </c>
      <c r="I50" s="81">
        <f t="shared" si="4"/>
        <v>-86.33333333333394</v>
      </c>
      <c r="J50" s="89">
        <f t="shared" si="3"/>
        <v>1777.3333333333339</v>
      </c>
      <c r="K50" s="89"/>
      <c r="L50" s="30">
        <f t="shared" si="8"/>
        <v>10323.666666666668</v>
      </c>
      <c r="M50" s="89">
        <f t="shared" si="6"/>
        <v>15745</v>
      </c>
      <c r="N50" s="93">
        <f t="shared" si="11"/>
        <v>-1.3635983962579479E-2</v>
      </c>
      <c r="O50" s="94">
        <f t="shared" si="9"/>
        <v>-1.0350101615370089E-2</v>
      </c>
      <c r="P50" s="81">
        <f t="shared" si="10"/>
        <v>-164.66666666666606</v>
      </c>
      <c r="Q50" s="92">
        <f t="shared" si="7"/>
        <v>0.58181433259235737</v>
      </c>
      <c r="R50" s="6"/>
      <c r="T50" s="5"/>
    </row>
    <row r="51" spans="1:20" x14ac:dyDescent="0.15">
      <c r="A51">
        <f t="shared" si="0"/>
        <v>9</v>
      </c>
      <c r="B51" s="1">
        <v>31656</v>
      </c>
      <c r="C51" s="2">
        <v>1323</v>
      </c>
      <c r="D51" s="2">
        <f>SUM(C49:C51)</f>
        <v>4276</v>
      </c>
      <c r="E51" s="30">
        <f t="shared" si="1"/>
        <v>11223</v>
      </c>
      <c r="F51" s="2">
        <f t="shared" si="5"/>
        <v>15400</v>
      </c>
      <c r="G51" s="2">
        <v>9167</v>
      </c>
      <c r="H51" s="90">
        <f t="shared" si="2"/>
        <v>9138.3333333333339</v>
      </c>
      <c r="I51" s="81">
        <f t="shared" si="4"/>
        <v>-22.333333333332121</v>
      </c>
      <c r="J51" s="89">
        <f t="shared" si="3"/>
        <v>1345.3333333333321</v>
      </c>
      <c r="K51" s="89">
        <f>SUM(J49:J51)</f>
        <v>4677.6666666666661</v>
      </c>
      <c r="L51" s="30">
        <f t="shared" si="8"/>
        <v>11669</v>
      </c>
      <c r="M51" s="89">
        <f t="shared" si="6"/>
        <v>15284.666666666666</v>
      </c>
      <c r="N51" s="93">
        <f t="shared" si="11"/>
        <v>-4.3791967301997747E-2</v>
      </c>
      <c r="O51" s="94">
        <f t="shared" si="9"/>
        <v>-2.9236794749656014E-2</v>
      </c>
      <c r="P51" s="81">
        <f t="shared" si="10"/>
        <v>-460.33333333333394</v>
      </c>
      <c r="Q51" s="92">
        <f t="shared" si="7"/>
        <v>0.59787586688184247</v>
      </c>
      <c r="R51" s="6"/>
      <c r="T51" s="5"/>
    </row>
    <row r="52" spans="1:20" x14ac:dyDescent="0.15">
      <c r="A52">
        <f t="shared" si="0"/>
        <v>10</v>
      </c>
      <c r="B52" s="1">
        <v>31686</v>
      </c>
      <c r="C52" s="2">
        <v>1484</v>
      </c>
      <c r="D52" s="2"/>
      <c r="E52" s="30">
        <f t="shared" si="1"/>
        <v>12707</v>
      </c>
      <c r="F52" s="2">
        <f t="shared" si="5"/>
        <v>15410</v>
      </c>
      <c r="G52" s="2">
        <v>9571</v>
      </c>
      <c r="H52" s="90">
        <f t="shared" si="2"/>
        <v>9265</v>
      </c>
      <c r="I52" s="81">
        <f t="shared" si="4"/>
        <v>126.66666666666606</v>
      </c>
      <c r="J52" s="89">
        <f t="shared" si="3"/>
        <v>1357.3333333333339</v>
      </c>
      <c r="K52" s="89"/>
      <c r="L52" s="30">
        <f t="shared" si="8"/>
        <v>13026.333333333334</v>
      </c>
      <c r="M52" s="89">
        <f t="shared" si="6"/>
        <v>15046</v>
      </c>
      <c r="N52" s="93">
        <f t="shared" si="11"/>
        <v>-2.2161564957431601E-2</v>
      </c>
      <c r="O52" s="94">
        <f t="shared" si="9"/>
        <v>-1.5614777336764529E-2</v>
      </c>
      <c r="P52" s="81">
        <f t="shared" si="10"/>
        <v>-238.66666666666606</v>
      </c>
      <c r="Q52" s="92">
        <f t="shared" si="7"/>
        <v>0.61577827994151269</v>
      </c>
      <c r="R52" s="6"/>
      <c r="T52" s="5"/>
    </row>
    <row r="53" spans="1:20" x14ac:dyDescent="0.15">
      <c r="A53">
        <f t="shared" si="0"/>
        <v>11</v>
      </c>
      <c r="B53" s="1">
        <v>31717</v>
      </c>
      <c r="C53" s="2">
        <v>1394</v>
      </c>
      <c r="D53" s="2"/>
      <c r="E53" s="30">
        <f t="shared" si="1"/>
        <v>14101</v>
      </c>
      <c r="F53" s="2">
        <f t="shared" si="5"/>
        <v>15322</v>
      </c>
      <c r="G53" s="2">
        <v>9949</v>
      </c>
      <c r="H53" s="90">
        <f t="shared" si="2"/>
        <v>9562.3333333333339</v>
      </c>
      <c r="I53" s="81">
        <f t="shared" si="4"/>
        <v>297.33333333333394</v>
      </c>
      <c r="J53" s="89">
        <f t="shared" si="3"/>
        <v>1096.6666666666661</v>
      </c>
      <c r="K53" s="89"/>
      <c r="L53" s="30">
        <f t="shared" si="8"/>
        <v>14123</v>
      </c>
      <c r="M53" s="89">
        <f t="shared" si="6"/>
        <v>14996.666666666666</v>
      </c>
      <c r="N53" s="93">
        <f t="shared" si="11"/>
        <v>-1.879961615632908E-2</v>
      </c>
      <c r="O53" s="94">
        <f t="shared" si="9"/>
        <v>-3.2788337985732996E-3</v>
      </c>
      <c r="P53" s="81">
        <f t="shared" si="10"/>
        <v>-49.33333333333394</v>
      </c>
      <c r="Q53" s="92">
        <f t="shared" si="7"/>
        <v>0.63763058457434996</v>
      </c>
      <c r="R53" s="6"/>
      <c r="T53" s="5"/>
    </row>
    <row r="54" spans="1:20" x14ac:dyDescent="0.15">
      <c r="A54">
        <f t="shared" si="0"/>
        <v>12</v>
      </c>
      <c r="B54" s="1">
        <v>31747</v>
      </c>
      <c r="C54" s="2">
        <v>1252</v>
      </c>
      <c r="D54" s="2">
        <f>SUM(C52:C54)</f>
        <v>4130</v>
      </c>
      <c r="E54" s="30">
        <f t="shared" si="1"/>
        <v>15353</v>
      </c>
      <c r="F54" s="4">
        <f t="shared" si="5"/>
        <v>15353</v>
      </c>
      <c r="G54" s="2">
        <v>10463</v>
      </c>
      <c r="H54" s="90">
        <f t="shared" si="2"/>
        <v>9994.3333333333339</v>
      </c>
      <c r="I54" s="81">
        <f t="shared" si="4"/>
        <v>432</v>
      </c>
      <c r="J54" s="89">
        <f t="shared" si="3"/>
        <v>820</v>
      </c>
      <c r="K54" s="89">
        <f>SUM(J52:J54)</f>
        <v>3274</v>
      </c>
      <c r="L54" s="30">
        <f t="shared" si="8"/>
        <v>14943</v>
      </c>
      <c r="M54" s="91">
        <f t="shared" si="6"/>
        <v>14943</v>
      </c>
      <c r="N54" s="93">
        <f t="shared" si="11"/>
        <v>-2.9065863853934171E-2</v>
      </c>
      <c r="O54" s="94">
        <f t="shared" si="9"/>
        <v>-3.5785730162257723E-3</v>
      </c>
      <c r="P54" s="81">
        <f t="shared" si="10"/>
        <v>-53.66666666666606</v>
      </c>
      <c r="Q54" s="92">
        <f t="shared" si="7"/>
        <v>0.66883044457828644</v>
      </c>
      <c r="R54" s="6"/>
      <c r="T54" s="5"/>
    </row>
    <row r="55" spans="1:20" x14ac:dyDescent="0.15">
      <c r="A55">
        <f t="shared" si="0"/>
        <v>1</v>
      </c>
      <c r="B55" s="1">
        <v>31778</v>
      </c>
      <c r="C55" s="2">
        <v>1069</v>
      </c>
      <c r="D55" s="2"/>
      <c r="E55" s="30">
        <f t="shared" si="1"/>
        <v>1069</v>
      </c>
      <c r="F55" s="2">
        <f t="shared" si="5"/>
        <v>15299</v>
      </c>
      <c r="G55" s="2">
        <v>10681</v>
      </c>
      <c r="H55" s="90">
        <f t="shared" si="2"/>
        <v>10364.333333333334</v>
      </c>
      <c r="I55" s="81">
        <f t="shared" si="4"/>
        <v>370</v>
      </c>
      <c r="J55" s="89">
        <f t="shared" si="3"/>
        <v>699</v>
      </c>
      <c r="K55" s="89"/>
      <c r="L55" s="30">
        <f t="shared" si="8"/>
        <v>699</v>
      </c>
      <c r="M55" s="89">
        <f t="shared" si="6"/>
        <v>15008.666666666666</v>
      </c>
      <c r="N55" s="93">
        <f t="shared" si="11"/>
        <v>-3.7803184100865583E-2</v>
      </c>
      <c r="O55" s="94">
        <f t="shared" si="9"/>
        <v>4.3944767895780501E-3</v>
      </c>
      <c r="P55" s="81">
        <f t="shared" si="10"/>
        <v>65.66666666666606</v>
      </c>
      <c r="Q55" s="92">
        <f t="shared" si="7"/>
        <v>0.6905565673166616</v>
      </c>
      <c r="R55" s="6">
        <v>1991</v>
      </c>
      <c r="T55" s="5"/>
    </row>
    <row r="56" spans="1:20" x14ac:dyDescent="0.15">
      <c r="A56">
        <f t="shared" si="0"/>
        <v>2</v>
      </c>
      <c r="B56" s="1">
        <v>31809</v>
      </c>
      <c r="C56" s="2">
        <v>1124</v>
      </c>
      <c r="D56" s="2"/>
      <c r="E56" s="30">
        <f t="shared" si="1"/>
        <v>2193</v>
      </c>
      <c r="F56" s="2">
        <f t="shared" si="5"/>
        <v>15313</v>
      </c>
      <c r="G56" s="2">
        <v>10803</v>
      </c>
      <c r="H56" s="90">
        <f t="shared" si="2"/>
        <v>10649</v>
      </c>
      <c r="I56" s="81">
        <f t="shared" si="4"/>
        <v>284.66666666666606</v>
      </c>
      <c r="J56" s="89">
        <f t="shared" si="3"/>
        <v>839.33333333333394</v>
      </c>
      <c r="K56" s="89"/>
      <c r="L56" s="30">
        <f t="shared" si="8"/>
        <v>1538.3333333333339</v>
      </c>
      <c r="M56" s="89">
        <f t="shared" si="6"/>
        <v>15000.333333333334</v>
      </c>
      <c r="N56" s="93">
        <f t="shared" si="11"/>
        <v>-6.7104772171317162E-2</v>
      </c>
      <c r="O56" s="94">
        <f t="shared" si="9"/>
        <v>-5.5523475325358618E-4</v>
      </c>
      <c r="P56" s="81">
        <f t="shared" si="10"/>
        <v>-8.3333333333321207</v>
      </c>
      <c r="Q56" s="92">
        <f t="shared" si="7"/>
        <v>0.70991755738761353</v>
      </c>
      <c r="R56" s="6"/>
      <c r="T56" s="5"/>
    </row>
    <row r="57" spans="1:20" x14ac:dyDescent="0.15">
      <c r="A57">
        <f t="shared" si="0"/>
        <v>3</v>
      </c>
      <c r="B57" s="1">
        <v>31837</v>
      </c>
      <c r="C57" s="2">
        <v>1177</v>
      </c>
      <c r="D57" s="2">
        <f>SUM(C55:C57)</f>
        <v>3370</v>
      </c>
      <c r="E57" s="30">
        <f t="shared" si="1"/>
        <v>3370</v>
      </c>
      <c r="F57" s="2">
        <f t="shared" si="5"/>
        <v>15269</v>
      </c>
      <c r="G57" s="2">
        <v>10982</v>
      </c>
      <c r="H57" s="90">
        <f t="shared" si="2"/>
        <v>10822</v>
      </c>
      <c r="I57" s="81">
        <f t="shared" si="4"/>
        <v>173</v>
      </c>
      <c r="J57" s="89">
        <f t="shared" si="3"/>
        <v>1004</v>
      </c>
      <c r="K57" s="89">
        <f>SUM(J55:J57)</f>
        <v>2542.3333333333339</v>
      </c>
      <c r="L57" s="30">
        <f t="shared" si="8"/>
        <v>2542.3333333333339</v>
      </c>
      <c r="M57" s="89">
        <f t="shared" si="6"/>
        <v>14849</v>
      </c>
      <c r="N57" s="93">
        <f t="shared" si="11"/>
        <v>-8.3395061728395059E-2</v>
      </c>
      <c r="O57" s="94">
        <f t="shared" si="9"/>
        <v>-1.0088664696340066E-2</v>
      </c>
      <c r="P57" s="81">
        <f t="shared" si="10"/>
        <v>-151.33333333333394</v>
      </c>
      <c r="Q57" s="92">
        <f t="shared" si="7"/>
        <v>0.72880328641659375</v>
      </c>
      <c r="R57" s="6"/>
      <c r="T57" s="5"/>
    </row>
    <row r="58" spans="1:20" x14ac:dyDescent="0.15">
      <c r="A58">
        <f t="shared" si="0"/>
        <v>4</v>
      </c>
      <c r="B58" s="1">
        <v>31868</v>
      </c>
      <c r="C58" s="2">
        <v>1155</v>
      </c>
      <c r="D58" s="2"/>
      <c r="E58" s="30">
        <f t="shared" si="1"/>
        <v>4525</v>
      </c>
      <c r="F58" s="2">
        <f t="shared" si="5"/>
        <v>15352</v>
      </c>
      <c r="G58" s="2">
        <v>10551</v>
      </c>
      <c r="H58" s="90">
        <f t="shared" si="2"/>
        <v>10778.666666666666</v>
      </c>
      <c r="I58" s="81">
        <f t="shared" si="4"/>
        <v>-43.33333333333394</v>
      </c>
      <c r="J58" s="89">
        <f t="shared" si="3"/>
        <v>1198.3333333333339</v>
      </c>
      <c r="K58" s="89"/>
      <c r="L58" s="30">
        <f t="shared" si="8"/>
        <v>3740.6666666666679</v>
      </c>
      <c r="M58" s="89">
        <f t="shared" si="6"/>
        <v>14840.666666666668</v>
      </c>
      <c r="N58" s="93">
        <f t="shared" si="11"/>
        <v>-8.3287005579920415E-2</v>
      </c>
      <c r="O58" s="94">
        <f t="shared" si="9"/>
        <v>-5.6120501941758771E-4</v>
      </c>
      <c r="P58" s="81">
        <f t="shared" si="10"/>
        <v>-8.3333333333321207</v>
      </c>
      <c r="Q58" s="92">
        <f t="shared" si="7"/>
        <v>0.72629261937918321</v>
      </c>
      <c r="R58" s="6"/>
      <c r="T58" s="5"/>
    </row>
    <row r="59" spans="1:20" x14ac:dyDescent="0.15">
      <c r="A59">
        <f t="shared" si="0"/>
        <v>5</v>
      </c>
      <c r="B59" s="1">
        <v>31898</v>
      </c>
      <c r="C59" s="2">
        <v>1311</v>
      </c>
      <c r="D59" s="2"/>
      <c r="E59" s="30">
        <f t="shared" si="1"/>
        <v>5836</v>
      </c>
      <c r="F59" s="2">
        <f t="shared" si="5"/>
        <v>15508</v>
      </c>
      <c r="G59" s="2">
        <v>10294</v>
      </c>
      <c r="H59" s="90">
        <f t="shared" si="2"/>
        <v>10609</v>
      </c>
      <c r="I59" s="81">
        <f t="shared" si="4"/>
        <v>-169.66666666666606</v>
      </c>
      <c r="J59" s="89">
        <f t="shared" si="3"/>
        <v>1480.6666666666661</v>
      </c>
      <c r="K59" s="89"/>
      <c r="L59" s="30">
        <f t="shared" si="8"/>
        <v>5221.3333333333339</v>
      </c>
      <c r="M59" s="89">
        <f t="shared" si="6"/>
        <v>14762.666666666666</v>
      </c>
      <c r="N59" s="93">
        <f t="shared" si="11"/>
        <v>-7.8542745979235606E-2</v>
      </c>
      <c r="O59" s="94">
        <f t="shared" si="9"/>
        <v>-5.25582857912954E-3</v>
      </c>
      <c r="P59" s="81">
        <f t="shared" si="10"/>
        <v>-78.000000000001819</v>
      </c>
      <c r="Q59" s="92">
        <f t="shared" si="7"/>
        <v>0.7186371026011561</v>
      </c>
      <c r="R59" s="6"/>
      <c r="T59" s="5"/>
    </row>
    <row r="60" spans="1:20" x14ac:dyDescent="0.15">
      <c r="A60">
        <f t="shared" si="0"/>
        <v>6</v>
      </c>
      <c r="B60" s="1">
        <v>31929</v>
      </c>
      <c r="C60" s="2">
        <v>1242</v>
      </c>
      <c r="D60" s="2">
        <f>SUM(C58:C60)</f>
        <v>3708</v>
      </c>
      <c r="E60" s="30">
        <f t="shared" si="1"/>
        <v>7078</v>
      </c>
      <c r="F60" s="2">
        <f t="shared" si="5"/>
        <v>15484</v>
      </c>
      <c r="G60" s="2">
        <v>10156</v>
      </c>
      <c r="H60" s="90">
        <f t="shared" si="2"/>
        <v>10333.666666666666</v>
      </c>
      <c r="I60" s="81">
        <f t="shared" si="4"/>
        <v>-275.33333333333394</v>
      </c>
      <c r="J60" s="89">
        <f t="shared" si="3"/>
        <v>1517.3333333333339</v>
      </c>
      <c r="K60" s="89">
        <f>SUM(J58:J60)</f>
        <v>4196.3333333333339</v>
      </c>
      <c r="L60" s="30">
        <f t="shared" si="8"/>
        <v>6738.6666666666679</v>
      </c>
      <c r="M60" s="89">
        <f t="shared" si="6"/>
        <v>14690.333333333334</v>
      </c>
      <c r="N60" s="93">
        <f t="shared" si="11"/>
        <v>-6.6786659608258248E-2</v>
      </c>
      <c r="O60" s="94">
        <f t="shared" si="9"/>
        <v>-4.8997471098265466E-3</v>
      </c>
      <c r="P60" s="81">
        <f t="shared" si="10"/>
        <v>-72.333333333332121</v>
      </c>
      <c r="Q60" s="92">
        <f t="shared" si="7"/>
        <v>0.70343309659413211</v>
      </c>
      <c r="R60" s="6"/>
      <c r="T60" s="5"/>
    </row>
    <row r="61" spans="1:20" x14ac:dyDescent="0.15">
      <c r="A61">
        <f t="shared" si="0"/>
        <v>7</v>
      </c>
      <c r="B61" s="1">
        <v>31959</v>
      </c>
      <c r="C61" s="2">
        <v>1223</v>
      </c>
      <c r="D61" s="2"/>
      <c r="E61" s="30">
        <f t="shared" si="1"/>
        <v>8301</v>
      </c>
      <c r="F61" s="2">
        <f t="shared" si="5"/>
        <v>15445</v>
      </c>
      <c r="G61" s="2">
        <v>9151</v>
      </c>
      <c r="H61" s="90">
        <f t="shared" si="2"/>
        <v>9867</v>
      </c>
      <c r="I61" s="81">
        <f t="shared" si="4"/>
        <v>-466.66666666666606</v>
      </c>
      <c r="J61" s="89">
        <f t="shared" si="3"/>
        <v>1689.6666666666661</v>
      </c>
      <c r="K61" s="89"/>
      <c r="L61" s="30">
        <f t="shared" si="8"/>
        <v>8428.3333333333339</v>
      </c>
      <c r="M61" s="89">
        <f t="shared" si="6"/>
        <v>14825</v>
      </c>
      <c r="N61" s="93">
        <f t="shared" si="11"/>
        <v>-6.8176580276142373E-2</v>
      </c>
      <c r="O61" s="94">
        <f t="shared" si="9"/>
        <v>9.1670259354224015E-3</v>
      </c>
      <c r="P61" s="81">
        <f t="shared" si="10"/>
        <v>134.66666666666606</v>
      </c>
      <c r="Q61" s="92">
        <f t="shared" si="7"/>
        <v>0.66556492411467116</v>
      </c>
      <c r="R61" s="6"/>
      <c r="T61" s="5"/>
    </row>
    <row r="62" spans="1:20" x14ac:dyDescent="0.15">
      <c r="A62">
        <f t="shared" si="0"/>
        <v>8</v>
      </c>
      <c r="B62" s="1">
        <v>31990</v>
      </c>
      <c r="C62" s="2">
        <v>1501</v>
      </c>
      <c r="D62" s="2"/>
      <c r="E62" s="30">
        <f t="shared" si="1"/>
        <v>9802</v>
      </c>
      <c r="F62" s="2">
        <f t="shared" si="5"/>
        <v>15255</v>
      </c>
      <c r="G62" s="2">
        <v>9852</v>
      </c>
      <c r="H62" s="90">
        <f t="shared" si="2"/>
        <v>9719.6666666666661</v>
      </c>
      <c r="I62" s="81">
        <f t="shared" si="4"/>
        <v>-147.33333333333394</v>
      </c>
      <c r="J62" s="89">
        <f t="shared" si="3"/>
        <v>1648.3333333333339</v>
      </c>
      <c r="K62" s="89"/>
      <c r="L62" s="30">
        <f t="shared" si="8"/>
        <v>10076.666666666668</v>
      </c>
      <c r="M62" s="89">
        <f t="shared" si="6"/>
        <v>14696</v>
      </c>
      <c r="N62" s="93">
        <f t="shared" si="11"/>
        <v>-6.6624325182597643E-2</v>
      </c>
      <c r="O62" s="94">
        <f t="shared" si="9"/>
        <v>-8.701517706576678E-3</v>
      </c>
      <c r="P62" s="81">
        <f t="shared" si="10"/>
        <v>-129</v>
      </c>
      <c r="Q62" s="92">
        <f t="shared" si="7"/>
        <v>0.66138178189076391</v>
      </c>
      <c r="R62" s="6"/>
      <c r="T62" s="5"/>
    </row>
    <row r="63" spans="1:20" x14ac:dyDescent="0.15">
      <c r="A63">
        <f t="shared" si="0"/>
        <v>9</v>
      </c>
      <c r="B63" s="1">
        <v>32021</v>
      </c>
      <c r="C63" s="2">
        <v>1309</v>
      </c>
      <c r="D63" s="2">
        <f>SUM(C61:C63)</f>
        <v>4033</v>
      </c>
      <c r="E63" s="30">
        <f t="shared" si="1"/>
        <v>11111</v>
      </c>
      <c r="F63" s="2">
        <f t="shared" si="5"/>
        <v>15241</v>
      </c>
      <c r="G63" s="2">
        <v>10122</v>
      </c>
      <c r="H63" s="90">
        <f t="shared" si="2"/>
        <v>9708.3333333333339</v>
      </c>
      <c r="I63" s="81">
        <f t="shared" si="4"/>
        <v>-11.333333333332121</v>
      </c>
      <c r="J63" s="89">
        <f t="shared" si="3"/>
        <v>1320.3333333333321</v>
      </c>
      <c r="K63" s="89">
        <f>SUM(J61:J63)</f>
        <v>4658.3333333333321</v>
      </c>
      <c r="L63" s="30">
        <f t="shared" si="8"/>
        <v>11397</v>
      </c>
      <c r="M63" s="89">
        <f t="shared" si="6"/>
        <v>14671</v>
      </c>
      <c r="N63" s="93">
        <f t="shared" si="11"/>
        <v>-4.0149169101932225E-2</v>
      </c>
      <c r="O63" s="94">
        <f t="shared" si="9"/>
        <v>-1.7011431682090183E-3</v>
      </c>
      <c r="P63" s="81">
        <f t="shared" si="10"/>
        <v>-25</v>
      </c>
      <c r="Q63" s="92">
        <f t="shared" si="7"/>
        <v>0.66173630518255977</v>
      </c>
      <c r="R63" s="6"/>
      <c r="T63" s="5"/>
    </row>
    <row r="64" spans="1:20" x14ac:dyDescent="0.15">
      <c r="A64">
        <f t="shared" si="0"/>
        <v>10</v>
      </c>
      <c r="B64" s="1">
        <v>32051</v>
      </c>
      <c r="C64" s="2">
        <v>1452</v>
      </c>
      <c r="D64" s="2"/>
      <c r="E64" s="30">
        <f t="shared" si="1"/>
        <v>12563</v>
      </c>
      <c r="F64" s="2">
        <f t="shared" si="5"/>
        <v>15209</v>
      </c>
      <c r="G64" s="2">
        <v>10286</v>
      </c>
      <c r="H64" s="90">
        <f t="shared" si="2"/>
        <v>10086.666666666666</v>
      </c>
      <c r="I64" s="81">
        <f t="shared" si="4"/>
        <v>378.33333333333212</v>
      </c>
      <c r="J64" s="89">
        <f t="shared" si="3"/>
        <v>1073.6666666666679</v>
      </c>
      <c r="K64" s="89"/>
      <c r="L64" s="30">
        <f t="shared" si="8"/>
        <v>12470.666666666668</v>
      </c>
      <c r="M64" s="89">
        <f t="shared" si="6"/>
        <v>14387.333333333334</v>
      </c>
      <c r="N64" s="93">
        <f t="shared" si="11"/>
        <v>-4.3776862067437583E-2</v>
      </c>
      <c r="O64" s="94">
        <f t="shared" si="9"/>
        <v>-1.9335196419239753E-2</v>
      </c>
      <c r="P64" s="81">
        <f t="shared" si="10"/>
        <v>-283.66666666666606</v>
      </c>
      <c r="Q64" s="92">
        <f t="shared" si="7"/>
        <v>0.70107965339882294</v>
      </c>
      <c r="R64" s="6"/>
      <c r="T64" s="5"/>
    </row>
    <row r="65" spans="1:20" x14ac:dyDescent="0.15">
      <c r="A65">
        <f t="shared" si="0"/>
        <v>11</v>
      </c>
      <c r="B65" s="1">
        <v>32082</v>
      </c>
      <c r="C65" s="2">
        <v>1208</v>
      </c>
      <c r="D65" s="2"/>
      <c r="E65" s="30">
        <f t="shared" si="1"/>
        <v>13771</v>
      </c>
      <c r="F65" s="2">
        <f t="shared" si="5"/>
        <v>15023</v>
      </c>
      <c r="G65" s="2">
        <v>10604</v>
      </c>
      <c r="H65" s="90">
        <f t="shared" si="2"/>
        <v>10337.333333333334</v>
      </c>
      <c r="I65" s="81">
        <f t="shared" si="4"/>
        <v>250.66666666666788</v>
      </c>
      <c r="J65" s="89">
        <f t="shared" si="3"/>
        <v>957.33333333333212</v>
      </c>
      <c r="K65" s="89"/>
      <c r="L65" s="30">
        <f t="shared" si="8"/>
        <v>13428</v>
      </c>
      <c r="M65" s="89">
        <f t="shared" si="6"/>
        <v>14248</v>
      </c>
      <c r="N65" s="93">
        <f t="shared" si="11"/>
        <v>-4.9922204934429781E-2</v>
      </c>
      <c r="O65" s="94">
        <f t="shared" si="9"/>
        <v>-9.6844446503869808E-3</v>
      </c>
      <c r="P65" s="81">
        <f t="shared" si="10"/>
        <v>-139.33333333333394</v>
      </c>
      <c r="Q65" s="92">
        <f t="shared" si="7"/>
        <v>0.72552872917836431</v>
      </c>
      <c r="R65" s="6"/>
      <c r="T65" s="5"/>
    </row>
    <row r="66" spans="1:20" x14ac:dyDescent="0.15">
      <c r="A66">
        <f t="shared" si="0"/>
        <v>12</v>
      </c>
      <c r="B66" s="1">
        <v>32112</v>
      </c>
      <c r="C66" s="2">
        <v>1139</v>
      </c>
      <c r="D66" s="2">
        <f>SUM(C64:C66)</f>
        <v>3799</v>
      </c>
      <c r="E66" s="30">
        <f t="shared" si="1"/>
        <v>14910</v>
      </c>
      <c r="F66" s="4">
        <f t="shared" si="5"/>
        <v>14910</v>
      </c>
      <c r="G66" s="2">
        <v>9760</v>
      </c>
      <c r="H66" s="90">
        <f t="shared" si="2"/>
        <v>10216.666666666666</v>
      </c>
      <c r="I66" s="81">
        <f t="shared" si="4"/>
        <v>-120.66666666666788</v>
      </c>
      <c r="J66" s="89">
        <f t="shared" si="3"/>
        <v>1259.6666666666679</v>
      </c>
      <c r="K66" s="89">
        <f>SUM(J64:J66)</f>
        <v>3290.6666666666679</v>
      </c>
      <c r="L66" s="30">
        <f t="shared" si="8"/>
        <v>14687.666666666668</v>
      </c>
      <c r="M66" s="91">
        <f t="shared" si="6"/>
        <v>14687.666666666668</v>
      </c>
      <c r="N66" s="93">
        <f t="shared" si="11"/>
        <v>-1.7087153405161759E-2</v>
      </c>
      <c r="O66" s="94">
        <f t="shared" si="9"/>
        <v>3.085813213550459E-2</v>
      </c>
      <c r="P66" s="81">
        <f t="shared" si="10"/>
        <v>439.66666666666788</v>
      </c>
      <c r="Q66" s="92">
        <f t="shared" si="7"/>
        <v>0.69559494360347673</v>
      </c>
      <c r="R66" s="6"/>
      <c r="T66" s="5"/>
    </row>
    <row r="67" spans="1:20" x14ac:dyDescent="0.15">
      <c r="A67">
        <f t="shared" si="0"/>
        <v>1</v>
      </c>
      <c r="B67" s="1">
        <v>32143</v>
      </c>
      <c r="C67" s="2">
        <v>1262</v>
      </c>
      <c r="D67" s="2"/>
      <c r="E67" s="30">
        <f t="shared" si="1"/>
        <v>1262</v>
      </c>
      <c r="F67" s="2">
        <f t="shared" si="5"/>
        <v>15103</v>
      </c>
      <c r="G67" s="2">
        <v>10097</v>
      </c>
      <c r="H67" s="90">
        <f t="shared" si="2"/>
        <v>10153.666666666666</v>
      </c>
      <c r="I67" s="81">
        <f t="shared" si="4"/>
        <v>-63</v>
      </c>
      <c r="J67" s="89">
        <f t="shared" si="3"/>
        <v>1325</v>
      </c>
      <c r="K67" s="89"/>
      <c r="L67" s="30">
        <f t="shared" si="8"/>
        <v>1325</v>
      </c>
      <c r="M67" s="89">
        <f t="shared" si="6"/>
        <v>15313.666666666668</v>
      </c>
      <c r="N67" s="93">
        <f t="shared" si="11"/>
        <v>2.0321591969084674E-2</v>
      </c>
      <c r="O67" s="94">
        <f t="shared" si="9"/>
        <v>4.2620792955540887E-2</v>
      </c>
      <c r="P67" s="81">
        <f t="shared" si="10"/>
        <v>626</v>
      </c>
      <c r="Q67" s="92">
        <f t="shared" si="7"/>
        <v>0.66304608084282002</v>
      </c>
      <c r="R67" s="6">
        <v>1992</v>
      </c>
      <c r="T67" s="5"/>
    </row>
    <row r="68" spans="1:20" x14ac:dyDescent="0.15">
      <c r="A68">
        <f t="shared" si="0"/>
        <v>2</v>
      </c>
      <c r="B68" s="1">
        <v>32174</v>
      </c>
      <c r="C68" s="2">
        <v>1071</v>
      </c>
      <c r="D68" s="2"/>
      <c r="E68" s="30">
        <f t="shared" si="1"/>
        <v>2333</v>
      </c>
      <c r="F68" s="2">
        <f t="shared" si="5"/>
        <v>15050</v>
      </c>
      <c r="G68" s="2">
        <v>11165</v>
      </c>
      <c r="H68" s="90">
        <f t="shared" si="2"/>
        <v>10340.666666666666</v>
      </c>
      <c r="I68" s="81">
        <f t="shared" si="4"/>
        <v>187</v>
      </c>
      <c r="J68" s="89">
        <f t="shared" si="3"/>
        <v>884</v>
      </c>
      <c r="K68" s="89"/>
      <c r="L68" s="30">
        <f t="shared" si="8"/>
        <v>2209</v>
      </c>
      <c r="M68" s="89">
        <f t="shared" si="6"/>
        <v>15358.333333333334</v>
      </c>
      <c r="N68" s="93">
        <f t="shared" si="11"/>
        <v>2.3866136308082098E-2</v>
      </c>
      <c r="O68" s="94">
        <f t="shared" si="9"/>
        <v>2.9167845715156737E-3</v>
      </c>
      <c r="P68" s="81">
        <f t="shared" si="10"/>
        <v>44.66666666666606</v>
      </c>
      <c r="Q68" s="92">
        <f t="shared" si="7"/>
        <v>0.67329354313619094</v>
      </c>
      <c r="R68" s="6"/>
      <c r="T68" s="5"/>
    </row>
    <row r="69" spans="1:20" x14ac:dyDescent="0.15">
      <c r="A69">
        <f t="shared" si="0"/>
        <v>3</v>
      </c>
      <c r="B69" s="1">
        <v>32203</v>
      </c>
      <c r="C69" s="2">
        <v>1262</v>
      </c>
      <c r="D69" s="2">
        <f>SUM(C67:C69)</f>
        <v>3595</v>
      </c>
      <c r="E69" s="30">
        <f t="shared" si="1"/>
        <v>3595</v>
      </c>
      <c r="F69" s="2">
        <f t="shared" si="5"/>
        <v>15135</v>
      </c>
      <c r="G69" s="2">
        <v>10997</v>
      </c>
      <c r="H69" s="90">
        <f t="shared" si="2"/>
        <v>10753</v>
      </c>
      <c r="I69" s="81">
        <f t="shared" si="4"/>
        <v>412.33333333333394</v>
      </c>
      <c r="J69" s="89">
        <f t="shared" si="3"/>
        <v>849.66666666666606</v>
      </c>
      <c r="K69" s="89">
        <f>SUM(J67:J69)</f>
        <v>3058.6666666666661</v>
      </c>
      <c r="L69" s="30">
        <f t="shared" si="8"/>
        <v>3058.6666666666661</v>
      </c>
      <c r="M69" s="89">
        <f t="shared" si="6"/>
        <v>15204</v>
      </c>
      <c r="N69" s="93">
        <f t="shared" si="11"/>
        <v>2.3907333827193789E-2</v>
      </c>
      <c r="O69" s="94">
        <f t="shared" si="9"/>
        <v>-1.0048833423765613E-2</v>
      </c>
      <c r="P69" s="81">
        <f t="shared" si="10"/>
        <v>-154.33333333333394</v>
      </c>
      <c r="Q69" s="92">
        <f t="shared" si="7"/>
        <v>0.70724809260720867</v>
      </c>
      <c r="R69" s="6"/>
      <c r="T69" s="5"/>
    </row>
    <row r="70" spans="1:20" x14ac:dyDescent="0.15">
      <c r="A70">
        <f t="shared" si="0"/>
        <v>4</v>
      </c>
      <c r="B70" s="1">
        <v>32234</v>
      </c>
      <c r="C70" s="2">
        <v>908</v>
      </c>
      <c r="D70" s="2"/>
      <c r="E70" s="30">
        <f t="shared" si="1"/>
        <v>4503</v>
      </c>
      <c r="F70" s="2">
        <f t="shared" si="5"/>
        <v>14888</v>
      </c>
      <c r="G70" s="2">
        <v>10666</v>
      </c>
      <c r="H70" s="90">
        <f t="shared" si="2"/>
        <v>10942.666666666666</v>
      </c>
      <c r="I70" s="81">
        <f t="shared" si="4"/>
        <v>189.66666666666606</v>
      </c>
      <c r="J70" s="89">
        <f t="shared" si="3"/>
        <v>718.33333333333394</v>
      </c>
      <c r="K70" s="89"/>
      <c r="L70" s="30">
        <f t="shared" si="8"/>
        <v>3777</v>
      </c>
      <c r="M70" s="89">
        <f t="shared" si="6"/>
        <v>14724</v>
      </c>
      <c r="N70" s="93">
        <f t="shared" si="11"/>
        <v>-7.8612820628004565E-3</v>
      </c>
      <c r="O70" s="94">
        <f t="shared" si="9"/>
        <v>-3.1570639305445902E-2</v>
      </c>
      <c r="P70" s="81">
        <f t="shared" si="10"/>
        <v>-480</v>
      </c>
      <c r="Q70" s="92">
        <f t="shared" si="7"/>
        <v>0.74318572851580178</v>
      </c>
      <c r="R70" s="6"/>
      <c r="T70" s="5"/>
    </row>
    <row r="71" spans="1:20" x14ac:dyDescent="0.15">
      <c r="A71">
        <f t="shared" si="0"/>
        <v>5</v>
      </c>
      <c r="B71" s="1">
        <v>32264</v>
      </c>
      <c r="C71" s="2">
        <v>1136</v>
      </c>
      <c r="D71" s="2"/>
      <c r="E71" s="30">
        <f t="shared" si="1"/>
        <v>5639</v>
      </c>
      <c r="F71" s="2">
        <f t="shared" si="5"/>
        <v>14713</v>
      </c>
      <c r="G71" s="2">
        <v>9979</v>
      </c>
      <c r="H71" s="90">
        <f t="shared" si="2"/>
        <v>10547.333333333334</v>
      </c>
      <c r="I71" s="81">
        <f t="shared" si="4"/>
        <v>-395.33333333333212</v>
      </c>
      <c r="J71" s="89">
        <f t="shared" si="3"/>
        <v>1531.3333333333321</v>
      </c>
      <c r="K71" s="89"/>
      <c r="L71" s="30">
        <f t="shared" si="8"/>
        <v>5308.3333333333321</v>
      </c>
      <c r="M71" s="89">
        <f t="shared" si="6"/>
        <v>14774.666666666666</v>
      </c>
      <c r="N71" s="93">
        <f t="shared" si="11"/>
        <v>8.1286127167623512E-4</v>
      </c>
      <c r="O71" s="94">
        <f t="shared" si="9"/>
        <v>3.4410939056415124E-3</v>
      </c>
      <c r="P71" s="81">
        <f t="shared" si="10"/>
        <v>50.66666666666606</v>
      </c>
      <c r="Q71" s="92">
        <f t="shared" si="7"/>
        <v>0.71387961375327147</v>
      </c>
      <c r="R71" s="6"/>
      <c r="T71" s="5"/>
    </row>
    <row r="72" spans="1:20" x14ac:dyDescent="0.15">
      <c r="A72">
        <f t="shared" ref="A72:A135" si="12">MONTH(B72)</f>
        <v>6</v>
      </c>
      <c r="B72" s="1">
        <v>32295</v>
      </c>
      <c r="C72" s="2">
        <v>1078</v>
      </c>
      <c r="D72" s="2">
        <f>SUM(C70:C72)</f>
        <v>3122</v>
      </c>
      <c r="E72" s="30">
        <f t="shared" ref="E72:E135" si="13">IF(MONTH($B72)=1,C72,C72+E71)</f>
        <v>6717</v>
      </c>
      <c r="F72" s="2">
        <f t="shared" si="5"/>
        <v>14549</v>
      </c>
      <c r="G72" s="2">
        <v>9520</v>
      </c>
      <c r="H72" s="90">
        <f t="shared" si="2"/>
        <v>10055</v>
      </c>
      <c r="I72" s="81">
        <f t="shared" si="4"/>
        <v>-492.33333333333394</v>
      </c>
      <c r="J72" s="89">
        <f t="shared" si="3"/>
        <v>1570.3333333333339</v>
      </c>
      <c r="K72" s="89">
        <f>SUM(J70:J72)</f>
        <v>3820</v>
      </c>
      <c r="L72" s="30">
        <f t="shared" si="8"/>
        <v>6878.6666666666661</v>
      </c>
      <c r="M72" s="89">
        <f t="shared" si="6"/>
        <v>14827.666666666666</v>
      </c>
      <c r="N72" s="93">
        <f t="shared" si="11"/>
        <v>9.3485512014703787E-3</v>
      </c>
      <c r="O72" s="94">
        <f t="shared" si="9"/>
        <v>3.5872213699124078E-3</v>
      </c>
      <c r="P72" s="81">
        <f t="shared" si="10"/>
        <v>53</v>
      </c>
      <c r="Q72" s="92">
        <f t="shared" si="7"/>
        <v>0.67812422723287546</v>
      </c>
      <c r="R72" s="6"/>
      <c r="T72" s="5"/>
    </row>
    <row r="73" spans="1:20" x14ac:dyDescent="0.15">
      <c r="A73">
        <f t="shared" si="12"/>
        <v>7</v>
      </c>
      <c r="B73" s="1">
        <v>32325</v>
      </c>
      <c r="C73" s="2">
        <v>1248</v>
      </c>
      <c r="D73" s="2"/>
      <c r="E73" s="30">
        <f t="shared" si="13"/>
        <v>7965</v>
      </c>
      <c r="F73" s="2">
        <f t="shared" si="5"/>
        <v>14574</v>
      </c>
      <c r="G73" s="2">
        <v>8785</v>
      </c>
      <c r="H73" s="90">
        <f t="shared" si="2"/>
        <v>9428</v>
      </c>
      <c r="I73" s="81">
        <f t="shared" si="4"/>
        <v>-627</v>
      </c>
      <c r="J73" s="89">
        <f t="shared" si="3"/>
        <v>1875</v>
      </c>
      <c r="K73" s="89"/>
      <c r="L73" s="30">
        <f t="shared" si="8"/>
        <v>8753.6666666666661</v>
      </c>
      <c r="M73" s="89">
        <f t="shared" si="6"/>
        <v>15013</v>
      </c>
      <c r="N73" s="93">
        <f t="shared" si="11"/>
        <v>1.2681281618887041E-2</v>
      </c>
      <c r="O73" s="94">
        <f t="shared" si="9"/>
        <v>1.2499156981318649E-2</v>
      </c>
      <c r="P73" s="81">
        <f t="shared" si="10"/>
        <v>185.33333333333394</v>
      </c>
      <c r="Q73" s="92">
        <f t="shared" si="7"/>
        <v>0.62798907613401722</v>
      </c>
      <c r="R73" s="6"/>
      <c r="T73" s="5"/>
    </row>
    <row r="74" spans="1:20" x14ac:dyDescent="0.15">
      <c r="A74">
        <f t="shared" si="12"/>
        <v>8</v>
      </c>
      <c r="B74" s="1">
        <v>32356</v>
      </c>
      <c r="C74" s="2">
        <v>1196</v>
      </c>
      <c r="D74" s="2"/>
      <c r="E74" s="30">
        <f t="shared" si="13"/>
        <v>9161</v>
      </c>
      <c r="F74" s="2">
        <f t="shared" si="5"/>
        <v>14269</v>
      </c>
      <c r="G74" s="2">
        <v>8787</v>
      </c>
      <c r="H74" s="90">
        <f t="shared" ref="H74:H137" si="14">AVERAGE(G72:G74)</f>
        <v>9030.6666666666661</v>
      </c>
      <c r="I74" s="81">
        <f t="shared" si="4"/>
        <v>-397.33333333333394</v>
      </c>
      <c r="J74" s="89">
        <f t="shared" ref="J74:J137" si="15">C74-I74</f>
        <v>1593.3333333333339</v>
      </c>
      <c r="K74" s="89"/>
      <c r="L74" s="30">
        <f t="shared" si="8"/>
        <v>10347</v>
      </c>
      <c r="M74" s="89">
        <f t="shared" si="6"/>
        <v>14958</v>
      </c>
      <c r="N74" s="93">
        <f t="shared" si="11"/>
        <v>1.7827980402830734E-2</v>
      </c>
      <c r="O74" s="94">
        <f t="shared" si="9"/>
        <v>-3.6634916405782203E-3</v>
      </c>
      <c r="P74" s="81">
        <f t="shared" si="10"/>
        <v>-55</v>
      </c>
      <c r="Q74" s="92">
        <f t="shared" si="7"/>
        <v>0.60373490217052184</v>
      </c>
      <c r="R74" s="6"/>
      <c r="T74" s="5"/>
    </row>
    <row r="75" spans="1:20" x14ac:dyDescent="0.15">
      <c r="A75">
        <f t="shared" si="12"/>
        <v>9</v>
      </c>
      <c r="B75" s="1">
        <v>32387</v>
      </c>
      <c r="C75" s="2">
        <v>1254</v>
      </c>
      <c r="D75" s="2">
        <f>SUM(C73:C75)</f>
        <v>3698</v>
      </c>
      <c r="E75" s="30">
        <f t="shared" si="13"/>
        <v>10415</v>
      </c>
      <c r="F75" s="2">
        <f t="shared" si="5"/>
        <v>14214</v>
      </c>
      <c r="G75" s="2">
        <v>8580</v>
      </c>
      <c r="H75" s="90">
        <f t="shared" si="14"/>
        <v>8717.3333333333339</v>
      </c>
      <c r="I75" s="81">
        <f t="shared" ref="I75:I138" si="16">H75-H74</f>
        <v>-313.33333333333212</v>
      </c>
      <c r="J75" s="89">
        <f t="shared" si="15"/>
        <v>1567.3333333333321</v>
      </c>
      <c r="K75" s="89">
        <f>SUM(J73:J75)</f>
        <v>5035.6666666666661</v>
      </c>
      <c r="L75" s="30">
        <f t="shared" si="8"/>
        <v>11914.333333333332</v>
      </c>
      <c r="M75" s="89">
        <f t="shared" si="6"/>
        <v>15205</v>
      </c>
      <c r="N75" s="93">
        <f t="shared" si="11"/>
        <v>3.639833685502003E-2</v>
      </c>
      <c r="O75" s="94">
        <f t="shared" si="9"/>
        <v>1.6512902794491247E-2</v>
      </c>
      <c r="P75" s="81">
        <f t="shared" si="10"/>
        <v>247</v>
      </c>
      <c r="Q75" s="92">
        <f t="shared" si="7"/>
        <v>0.57332017976542804</v>
      </c>
      <c r="R75" s="6"/>
      <c r="T75" s="5"/>
    </row>
    <row r="76" spans="1:20" x14ac:dyDescent="0.15">
      <c r="A76">
        <f t="shared" si="12"/>
        <v>10</v>
      </c>
      <c r="B76" s="1">
        <v>32417</v>
      </c>
      <c r="C76" s="2">
        <v>1317</v>
      </c>
      <c r="D76" s="2"/>
      <c r="E76" s="30">
        <f t="shared" si="13"/>
        <v>11732</v>
      </c>
      <c r="F76" s="2">
        <f t="shared" si="5"/>
        <v>14079</v>
      </c>
      <c r="G76" s="2">
        <v>8533</v>
      </c>
      <c r="H76" s="90">
        <f t="shared" si="14"/>
        <v>8633.3333333333339</v>
      </c>
      <c r="I76" s="81">
        <f t="shared" si="16"/>
        <v>-84</v>
      </c>
      <c r="J76" s="89">
        <f t="shared" si="15"/>
        <v>1401</v>
      </c>
      <c r="K76" s="89"/>
      <c r="L76" s="30">
        <f t="shared" si="8"/>
        <v>13315.333333333332</v>
      </c>
      <c r="M76" s="89">
        <f t="shared" si="6"/>
        <v>15532.333333333332</v>
      </c>
      <c r="N76" s="93">
        <f t="shared" si="11"/>
        <v>7.9583893239423498E-2</v>
      </c>
      <c r="O76" s="94">
        <f t="shared" si="9"/>
        <v>2.1528006138331612E-2</v>
      </c>
      <c r="P76" s="81">
        <f t="shared" si="10"/>
        <v>327.33333333333212</v>
      </c>
      <c r="Q76" s="92">
        <f t="shared" si="7"/>
        <v>0.55582977444899895</v>
      </c>
      <c r="R76" s="6"/>
      <c r="T76" s="5"/>
    </row>
    <row r="77" spans="1:20" x14ac:dyDescent="0.15">
      <c r="A77">
        <f t="shared" si="12"/>
        <v>11</v>
      </c>
      <c r="B77" s="1">
        <v>32448</v>
      </c>
      <c r="C77" s="2">
        <v>1075</v>
      </c>
      <c r="D77" s="2"/>
      <c r="E77" s="30">
        <f t="shared" si="13"/>
        <v>12807</v>
      </c>
      <c r="F77" s="2">
        <f t="shared" si="5"/>
        <v>13946</v>
      </c>
      <c r="G77" s="2">
        <v>8780</v>
      </c>
      <c r="H77" s="90">
        <f t="shared" si="14"/>
        <v>8631</v>
      </c>
      <c r="I77" s="81">
        <f t="shared" si="16"/>
        <v>-2.3333333333339397</v>
      </c>
      <c r="J77" s="89">
        <f t="shared" si="15"/>
        <v>1077.3333333333339</v>
      </c>
      <c r="K77" s="89"/>
      <c r="L77" s="30">
        <f t="shared" si="8"/>
        <v>14392.666666666666</v>
      </c>
      <c r="M77" s="89">
        <f t="shared" si="6"/>
        <v>15652.333333333334</v>
      </c>
      <c r="N77" s="93">
        <f t="shared" si="11"/>
        <v>9.856354108178933E-2</v>
      </c>
      <c r="O77" s="94">
        <f t="shared" si="9"/>
        <v>7.7258192587505992E-3</v>
      </c>
      <c r="P77" s="81">
        <f t="shared" si="10"/>
        <v>120.00000000000182</v>
      </c>
      <c r="Q77" s="92">
        <f t="shared" si="7"/>
        <v>0.55141938369146237</v>
      </c>
      <c r="R77" s="6"/>
      <c r="T77" s="5"/>
    </row>
    <row r="78" spans="1:20" x14ac:dyDescent="0.15">
      <c r="A78">
        <f t="shared" si="12"/>
        <v>12</v>
      </c>
      <c r="B78" s="1">
        <v>32478</v>
      </c>
      <c r="C78" s="2">
        <v>1136</v>
      </c>
      <c r="D78" s="2">
        <f>SUM(C76:C78)</f>
        <v>3528</v>
      </c>
      <c r="E78" s="30">
        <f t="shared" si="13"/>
        <v>13943</v>
      </c>
      <c r="F78" s="4">
        <f t="shared" si="5"/>
        <v>13943</v>
      </c>
      <c r="G78" s="2">
        <v>8862</v>
      </c>
      <c r="H78" s="90">
        <f t="shared" si="14"/>
        <v>8725</v>
      </c>
      <c r="I78" s="81">
        <f t="shared" si="16"/>
        <v>94</v>
      </c>
      <c r="J78" s="89">
        <f t="shared" si="15"/>
        <v>1042</v>
      </c>
      <c r="K78" s="89">
        <f>SUM(J76:J78)</f>
        <v>3520.3333333333339</v>
      </c>
      <c r="L78" s="30">
        <f t="shared" si="8"/>
        <v>15434.666666666666</v>
      </c>
      <c r="M78" s="91">
        <f t="shared" si="6"/>
        <v>15434.666666666666</v>
      </c>
      <c r="N78" s="93">
        <f t="shared" si="11"/>
        <v>5.0858997344710888E-2</v>
      </c>
      <c r="O78" s="94">
        <f t="shared" si="9"/>
        <v>-1.3906339842834958E-2</v>
      </c>
      <c r="P78" s="81">
        <f t="shared" si="10"/>
        <v>-217.66666666666788</v>
      </c>
      <c r="Q78" s="92">
        <f t="shared" si="7"/>
        <v>0.56528593642017966</v>
      </c>
      <c r="R78" s="6"/>
      <c r="T78" s="5"/>
    </row>
    <row r="79" spans="1:20" x14ac:dyDescent="0.15">
      <c r="A79">
        <f t="shared" si="12"/>
        <v>1</v>
      </c>
      <c r="B79" s="1">
        <v>32509</v>
      </c>
      <c r="C79" s="2">
        <v>939</v>
      </c>
      <c r="D79" s="2"/>
      <c r="E79" s="30">
        <f t="shared" si="13"/>
        <v>939</v>
      </c>
      <c r="F79" s="2">
        <f t="shared" si="5"/>
        <v>13620</v>
      </c>
      <c r="G79" s="2">
        <v>9106</v>
      </c>
      <c r="H79" s="90">
        <f t="shared" si="14"/>
        <v>8916</v>
      </c>
      <c r="I79" s="81">
        <f t="shared" si="16"/>
        <v>191</v>
      </c>
      <c r="J79" s="89">
        <f t="shared" si="15"/>
        <v>748</v>
      </c>
      <c r="K79" s="89"/>
      <c r="L79" s="30">
        <f t="shared" si="8"/>
        <v>748</v>
      </c>
      <c r="M79" s="89">
        <f t="shared" si="6"/>
        <v>14857.666666666666</v>
      </c>
      <c r="N79" s="93">
        <f t="shared" si="11"/>
        <v>-2.9777323088309049E-2</v>
      </c>
      <c r="O79" s="94">
        <f t="shared" si="9"/>
        <v>-3.7383379405666939E-2</v>
      </c>
      <c r="P79" s="81">
        <f t="shared" si="10"/>
        <v>-577</v>
      </c>
      <c r="Q79" s="92">
        <f t="shared" si="7"/>
        <v>0.60009422744710927</v>
      </c>
      <c r="R79" s="6">
        <v>1993</v>
      </c>
      <c r="T79" s="5"/>
    </row>
    <row r="80" spans="1:20" x14ac:dyDescent="0.15">
      <c r="A80">
        <f t="shared" si="12"/>
        <v>2</v>
      </c>
      <c r="B80" s="1">
        <v>32540</v>
      </c>
      <c r="C80" s="2">
        <v>1020</v>
      </c>
      <c r="D80" s="2"/>
      <c r="E80" s="30">
        <f t="shared" si="13"/>
        <v>1959</v>
      </c>
      <c r="F80" s="2">
        <f t="shared" si="5"/>
        <v>13569</v>
      </c>
      <c r="G80" s="2">
        <v>8840</v>
      </c>
      <c r="H80" s="90">
        <f t="shared" si="14"/>
        <v>8936</v>
      </c>
      <c r="I80" s="81">
        <f t="shared" si="16"/>
        <v>20</v>
      </c>
      <c r="J80" s="89">
        <f t="shared" si="15"/>
        <v>1000</v>
      </c>
      <c r="K80" s="89"/>
      <c r="L80" s="30">
        <f t="shared" si="8"/>
        <v>1748</v>
      </c>
      <c r="M80" s="89">
        <f t="shared" si="6"/>
        <v>14973.666666666666</v>
      </c>
      <c r="N80" s="93">
        <f t="shared" si="11"/>
        <v>-2.5046120455778698E-2</v>
      </c>
      <c r="O80" s="94">
        <f t="shared" si="9"/>
        <v>7.8074170461939207E-3</v>
      </c>
      <c r="P80" s="81">
        <f t="shared" si="10"/>
        <v>116</v>
      </c>
      <c r="Q80" s="92">
        <f t="shared" si="7"/>
        <v>0.596781015560651</v>
      </c>
      <c r="R80" s="6"/>
      <c r="T80" s="5"/>
    </row>
    <row r="81" spans="1:22" x14ac:dyDescent="0.15">
      <c r="A81">
        <f t="shared" si="12"/>
        <v>3</v>
      </c>
      <c r="B81" s="1">
        <v>32568</v>
      </c>
      <c r="C81" s="2">
        <v>1033</v>
      </c>
      <c r="D81" s="2">
        <f>SUM(C79:C81)</f>
        <v>2992</v>
      </c>
      <c r="E81" s="30">
        <f t="shared" si="13"/>
        <v>2992</v>
      </c>
      <c r="F81" s="2">
        <f t="shared" si="5"/>
        <v>13340</v>
      </c>
      <c r="G81" s="2">
        <v>8402</v>
      </c>
      <c r="H81" s="90">
        <f t="shared" si="14"/>
        <v>8782.6666666666661</v>
      </c>
      <c r="I81" s="81">
        <f t="shared" si="16"/>
        <v>-153.33333333333394</v>
      </c>
      <c r="J81" s="89">
        <f t="shared" si="15"/>
        <v>1186.3333333333339</v>
      </c>
      <c r="K81" s="89">
        <f>SUM(J79:J81)</f>
        <v>2934.3333333333339</v>
      </c>
      <c r="L81" s="30">
        <f t="shared" si="8"/>
        <v>2934.3333333333339</v>
      </c>
      <c r="M81" s="89">
        <f t="shared" si="6"/>
        <v>15310.333333333334</v>
      </c>
      <c r="N81" s="93">
        <f t="shared" si="11"/>
        <v>6.993773568359174E-3</v>
      </c>
      <c r="O81" s="94">
        <f t="shared" si="9"/>
        <v>2.2483916208454913E-2</v>
      </c>
      <c r="P81" s="81">
        <f t="shared" si="10"/>
        <v>336.66666666666788</v>
      </c>
      <c r="Q81" s="92">
        <f t="shared" si="7"/>
        <v>0.57364307330561048</v>
      </c>
      <c r="R81" s="6"/>
      <c r="T81" s="5"/>
    </row>
    <row r="82" spans="1:22" x14ac:dyDescent="0.15">
      <c r="A82">
        <f t="shared" si="12"/>
        <v>4</v>
      </c>
      <c r="B82" s="1">
        <v>32599</v>
      </c>
      <c r="C82" s="2">
        <v>1072</v>
      </c>
      <c r="D82" s="2"/>
      <c r="E82" s="30">
        <f t="shared" si="13"/>
        <v>4064</v>
      </c>
      <c r="F82" s="2">
        <f t="shared" ref="F82:F145" si="17">SUM(C71:C82)</f>
        <v>13504</v>
      </c>
      <c r="G82" s="2">
        <v>8081</v>
      </c>
      <c r="H82" s="90">
        <f t="shared" si="14"/>
        <v>8441</v>
      </c>
      <c r="I82" s="81">
        <f t="shared" si="16"/>
        <v>-341.66666666666606</v>
      </c>
      <c r="J82" s="89">
        <f t="shared" si="15"/>
        <v>1413.6666666666661</v>
      </c>
      <c r="K82" s="89"/>
      <c r="L82" s="30">
        <f t="shared" si="8"/>
        <v>4348</v>
      </c>
      <c r="M82" s="89">
        <f t="shared" si="6"/>
        <v>16005.666666666666</v>
      </c>
      <c r="N82" s="93">
        <f t="shared" si="11"/>
        <v>8.7046092547315101E-2</v>
      </c>
      <c r="O82" s="94">
        <f t="shared" si="9"/>
        <v>4.5415950011974404E-2</v>
      </c>
      <c r="P82" s="81">
        <f t="shared" si="10"/>
        <v>695.33333333333212</v>
      </c>
      <c r="Q82" s="92">
        <f t="shared" si="7"/>
        <v>0.52737572109877751</v>
      </c>
      <c r="R82" s="6"/>
      <c r="T82" s="5"/>
      <c r="U82" s="3"/>
      <c r="V82" s="6"/>
    </row>
    <row r="83" spans="1:22" x14ac:dyDescent="0.15">
      <c r="A83">
        <f t="shared" si="12"/>
        <v>5</v>
      </c>
      <c r="B83" s="1">
        <v>32629</v>
      </c>
      <c r="C83" s="2">
        <v>1113</v>
      </c>
      <c r="D83" s="2"/>
      <c r="E83" s="30">
        <f t="shared" si="13"/>
        <v>5177</v>
      </c>
      <c r="F83" s="2">
        <f t="shared" si="17"/>
        <v>13481</v>
      </c>
      <c r="G83" s="2">
        <v>7779</v>
      </c>
      <c r="H83" s="90">
        <f t="shared" si="14"/>
        <v>8087.333333333333</v>
      </c>
      <c r="I83" s="81">
        <f t="shared" si="16"/>
        <v>-353.66666666666697</v>
      </c>
      <c r="J83" s="89">
        <f t="shared" si="15"/>
        <v>1466.666666666667</v>
      </c>
      <c r="K83" s="89"/>
      <c r="L83" s="30">
        <f t="shared" si="8"/>
        <v>5814.666666666667</v>
      </c>
      <c r="M83" s="89">
        <f t="shared" ref="M83:M146" si="18">SUM(J72:J83)</f>
        <v>15941</v>
      </c>
      <c r="N83" s="93">
        <f t="shared" si="11"/>
        <v>7.8941431278765517E-2</v>
      </c>
      <c r="O83" s="94">
        <f t="shared" si="9"/>
        <v>-4.0402357498385832E-3</v>
      </c>
      <c r="P83" s="81">
        <f t="shared" si="10"/>
        <v>-64.66666666666606</v>
      </c>
      <c r="Q83" s="92">
        <f t="shared" ref="Q83:Q146" si="19">H83/M83</f>
        <v>0.50732910942433551</v>
      </c>
      <c r="R83" s="6"/>
      <c r="T83" s="5"/>
    </row>
    <row r="84" spans="1:22" x14ac:dyDescent="0.15">
      <c r="A84">
        <f t="shared" si="12"/>
        <v>6</v>
      </c>
      <c r="B84" s="1">
        <v>32660</v>
      </c>
      <c r="C84" s="2">
        <v>1394</v>
      </c>
      <c r="D84" s="2">
        <f>SUM(C82:C84)</f>
        <v>3579</v>
      </c>
      <c r="E84" s="30">
        <f t="shared" si="13"/>
        <v>6571</v>
      </c>
      <c r="F84" s="2">
        <f t="shared" si="17"/>
        <v>13797</v>
      </c>
      <c r="G84" s="2">
        <v>7465</v>
      </c>
      <c r="H84" s="90">
        <f t="shared" si="14"/>
        <v>7775</v>
      </c>
      <c r="I84" s="81">
        <f t="shared" si="16"/>
        <v>-312.33333333333303</v>
      </c>
      <c r="J84" s="89">
        <f t="shared" si="15"/>
        <v>1706.333333333333</v>
      </c>
      <c r="K84" s="89">
        <f>SUM(J82:J84)</f>
        <v>4586.6666666666661</v>
      </c>
      <c r="L84" s="30">
        <f t="shared" ref="L84:L147" si="20">IF(MONTH($B84)=1,J84,J84+L83)</f>
        <v>7521</v>
      </c>
      <c r="M84" s="89">
        <f t="shared" si="18"/>
        <v>16077</v>
      </c>
      <c r="N84" s="93">
        <f t="shared" si="11"/>
        <v>8.4256907133062109E-2</v>
      </c>
      <c r="O84" s="94">
        <f t="shared" ref="O84:O147" si="21">M84/M83-1</f>
        <v>8.5314597578571849E-3</v>
      </c>
      <c r="P84" s="81">
        <f t="shared" ref="P84:P147" si="22">M84-M83</f>
        <v>136</v>
      </c>
      <c r="Q84" s="92">
        <f t="shared" si="19"/>
        <v>0.48361012626733846</v>
      </c>
      <c r="R84" s="6"/>
      <c r="T84" s="5"/>
    </row>
    <row r="85" spans="1:22" x14ac:dyDescent="0.15">
      <c r="A85">
        <f t="shared" si="12"/>
        <v>7</v>
      </c>
      <c r="B85" s="1">
        <v>32690</v>
      </c>
      <c r="C85" s="2">
        <v>1440</v>
      </c>
      <c r="D85" s="2"/>
      <c r="E85" s="30">
        <f t="shared" si="13"/>
        <v>8011</v>
      </c>
      <c r="F85" s="2">
        <f t="shared" si="17"/>
        <v>13989</v>
      </c>
      <c r="G85" s="2">
        <v>7514</v>
      </c>
      <c r="H85" s="90">
        <f t="shared" si="14"/>
        <v>7586</v>
      </c>
      <c r="I85" s="81">
        <f t="shared" si="16"/>
        <v>-189</v>
      </c>
      <c r="J85" s="89">
        <f t="shared" si="15"/>
        <v>1629</v>
      </c>
      <c r="K85" s="89"/>
      <c r="L85" s="30">
        <f t="shared" si="20"/>
        <v>9150</v>
      </c>
      <c r="M85" s="89">
        <f t="shared" si="18"/>
        <v>15831</v>
      </c>
      <c r="N85" s="93">
        <f t="shared" si="11"/>
        <v>5.4486112036235212E-2</v>
      </c>
      <c r="O85" s="94">
        <f t="shared" si="21"/>
        <v>-1.5301362194439228E-2</v>
      </c>
      <c r="P85" s="81">
        <f t="shared" si="22"/>
        <v>-246</v>
      </c>
      <c r="Q85" s="92">
        <f t="shared" si="19"/>
        <v>0.47918640641778787</v>
      </c>
      <c r="R85" s="6"/>
      <c r="T85" s="5"/>
    </row>
    <row r="86" spans="1:22" x14ac:dyDescent="0.15">
      <c r="A86">
        <f t="shared" si="12"/>
        <v>8</v>
      </c>
      <c r="B86" s="1">
        <v>32721</v>
      </c>
      <c r="C86" s="2">
        <v>1639</v>
      </c>
      <c r="D86" s="2"/>
      <c r="E86" s="30">
        <f t="shared" si="13"/>
        <v>9650</v>
      </c>
      <c r="F86" s="2">
        <f t="shared" si="17"/>
        <v>14432</v>
      </c>
      <c r="G86" s="2">
        <v>7680</v>
      </c>
      <c r="H86" s="90">
        <f t="shared" si="14"/>
        <v>7553</v>
      </c>
      <c r="I86" s="81">
        <f t="shared" si="16"/>
        <v>-33</v>
      </c>
      <c r="J86" s="89">
        <f t="shared" si="15"/>
        <v>1672</v>
      </c>
      <c r="K86" s="89"/>
      <c r="L86" s="30">
        <f t="shared" si="20"/>
        <v>10822</v>
      </c>
      <c r="M86" s="89">
        <f t="shared" si="18"/>
        <v>15909.666666666664</v>
      </c>
      <c r="N86" s="93">
        <f t="shared" si="11"/>
        <v>6.3622587689976307E-2</v>
      </c>
      <c r="O86" s="94">
        <f t="shared" si="21"/>
        <v>4.9691533489144568E-3</v>
      </c>
      <c r="P86" s="81">
        <f t="shared" si="22"/>
        <v>78.666666666664241</v>
      </c>
      <c r="Q86" s="92">
        <f t="shared" si="19"/>
        <v>0.47474281883131858</v>
      </c>
      <c r="R86" s="6"/>
      <c r="T86" s="5"/>
    </row>
    <row r="87" spans="1:22" x14ac:dyDescent="0.15">
      <c r="A87">
        <f t="shared" si="12"/>
        <v>9</v>
      </c>
      <c r="B87" s="1">
        <v>32752</v>
      </c>
      <c r="C87" s="2">
        <v>1695</v>
      </c>
      <c r="D87" s="2">
        <f>SUM(C85:C87)</f>
        <v>4774</v>
      </c>
      <c r="E87" s="30">
        <f t="shared" si="13"/>
        <v>11345</v>
      </c>
      <c r="F87" s="2">
        <f t="shared" si="17"/>
        <v>14873</v>
      </c>
      <c r="G87" s="2">
        <v>8127</v>
      </c>
      <c r="H87" s="90">
        <f t="shared" si="14"/>
        <v>7773.666666666667</v>
      </c>
      <c r="I87" s="81">
        <f t="shared" si="16"/>
        <v>220.66666666666697</v>
      </c>
      <c r="J87" s="89">
        <f t="shared" si="15"/>
        <v>1474.333333333333</v>
      </c>
      <c r="K87" s="89">
        <f>SUM(J85:J87)</f>
        <v>4775.333333333333</v>
      </c>
      <c r="L87" s="30">
        <f t="shared" si="20"/>
        <v>12296.333333333332</v>
      </c>
      <c r="M87" s="89">
        <f t="shared" si="18"/>
        <v>15816.666666666664</v>
      </c>
      <c r="N87" s="93">
        <f t="shared" si="11"/>
        <v>4.0227995177025022E-2</v>
      </c>
      <c r="O87" s="94">
        <f t="shared" si="21"/>
        <v>-5.8455027341867138E-3</v>
      </c>
      <c r="P87" s="81">
        <f t="shared" si="22"/>
        <v>-93</v>
      </c>
      <c r="Q87" s="92">
        <f t="shared" si="19"/>
        <v>0.49148577449947323</v>
      </c>
      <c r="R87" s="6"/>
      <c r="T87" s="5"/>
    </row>
    <row r="88" spans="1:22" x14ac:dyDescent="0.15">
      <c r="A88">
        <f t="shared" si="12"/>
        <v>10</v>
      </c>
      <c r="B88" s="1">
        <v>32782</v>
      </c>
      <c r="C88" s="2">
        <v>1704</v>
      </c>
      <c r="D88" s="2"/>
      <c r="E88" s="30">
        <f t="shared" si="13"/>
        <v>13049</v>
      </c>
      <c r="F88" s="2">
        <f t="shared" si="17"/>
        <v>15260</v>
      </c>
      <c r="G88" s="2">
        <v>8258</v>
      </c>
      <c r="H88" s="90">
        <f t="shared" si="14"/>
        <v>8021.666666666667</v>
      </c>
      <c r="I88" s="81">
        <f t="shared" si="16"/>
        <v>248</v>
      </c>
      <c r="J88" s="89">
        <f t="shared" si="15"/>
        <v>1456</v>
      </c>
      <c r="K88" s="89"/>
      <c r="L88" s="30">
        <f t="shared" si="20"/>
        <v>13752.333333333332</v>
      </c>
      <c r="M88" s="89">
        <f t="shared" si="18"/>
        <v>15871.666666666668</v>
      </c>
      <c r="N88" s="93">
        <f t="shared" si="11"/>
        <v>2.1846900015022541E-2</v>
      </c>
      <c r="O88" s="94">
        <f t="shared" si="21"/>
        <v>3.4773445732352304E-3</v>
      </c>
      <c r="P88" s="81">
        <f t="shared" si="22"/>
        <v>55.000000000003638</v>
      </c>
      <c r="Q88" s="92">
        <f t="shared" si="19"/>
        <v>0.50540795967657248</v>
      </c>
      <c r="R88" s="6"/>
      <c r="T88" s="5"/>
    </row>
    <row r="89" spans="1:22" x14ac:dyDescent="0.15">
      <c r="A89">
        <f t="shared" si="12"/>
        <v>11</v>
      </c>
      <c r="B89" s="1">
        <v>32813</v>
      </c>
      <c r="C89" s="2">
        <v>1456</v>
      </c>
      <c r="D89" s="2"/>
      <c r="E89" s="30">
        <f t="shared" si="13"/>
        <v>14505</v>
      </c>
      <c r="F89" s="2">
        <f t="shared" si="17"/>
        <v>15641</v>
      </c>
      <c r="G89" s="2">
        <v>8226</v>
      </c>
      <c r="H89" s="90">
        <f t="shared" si="14"/>
        <v>8203.6666666666661</v>
      </c>
      <c r="I89" s="81">
        <f t="shared" si="16"/>
        <v>181.99999999999909</v>
      </c>
      <c r="J89" s="89">
        <f t="shared" si="15"/>
        <v>1274.0000000000009</v>
      </c>
      <c r="K89" s="89"/>
      <c r="L89" s="30">
        <f t="shared" si="20"/>
        <v>15026.333333333332</v>
      </c>
      <c r="M89" s="89">
        <f t="shared" si="18"/>
        <v>16068.333333333332</v>
      </c>
      <c r="N89" s="93">
        <f t="shared" si="11"/>
        <v>2.6577507080946194E-2</v>
      </c>
      <c r="O89" s="94">
        <f t="shared" si="21"/>
        <v>1.2391053239525274E-2</v>
      </c>
      <c r="P89" s="81">
        <f t="shared" si="22"/>
        <v>196.66666666666424</v>
      </c>
      <c r="Q89" s="92">
        <f t="shared" si="19"/>
        <v>0.51054869826781457</v>
      </c>
      <c r="R89" s="6"/>
      <c r="T89" s="5"/>
    </row>
    <row r="90" spans="1:22" x14ac:dyDescent="0.15">
      <c r="A90">
        <f t="shared" si="12"/>
        <v>12</v>
      </c>
      <c r="B90" s="1">
        <v>32843</v>
      </c>
      <c r="C90" s="2">
        <v>1475</v>
      </c>
      <c r="D90" s="2">
        <f>SUM(C88:C90)</f>
        <v>4635</v>
      </c>
      <c r="E90" s="30">
        <f t="shared" si="13"/>
        <v>15980</v>
      </c>
      <c r="F90" s="4">
        <f t="shared" si="17"/>
        <v>15980</v>
      </c>
      <c r="G90" s="2">
        <v>8729</v>
      </c>
      <c r="H90" s="90">
        <f t="shared" si="14"/>
        <v>8404.3333333333339</v>
      </c>
      <c r="I90" s="81">
        <f t="shared" si="16"/>
        <v>200.66666666666788</v>
      </c>
      <c r="J90" s="89">
        <f t="shared" si="15"/>
        <v>1274.3333333333321</v>
      </c>
      <c r="K90" s="89">
        <f>SUM(J88:J90)</f>
        <v>4004.333333333333</v>
      </c>
      <c r="L90" s="30">
        <f t="shared" si="20"/>
        <v>16300.666666666664</v>
      </c>
      <c r="M90" s="91">
        <f t="shared" si="18"/>
        <v>16300.666666666664</v>
      </c>
      <c r="N90" s="93">
        <f t="shared" si="11"/>
        <v>5.6107463718037209E-2</v>
      </c>
      <c r="O90" s="94">
        <f t="shared" si="21"/>
        <v>1.4459081008194152E-2</v>
      </c>
      <c r="P90" s="81">
        <f t="shared" si="22"/>
        <v>232.33333333333212</v>
      </c>
      <c r="Q90" s="92">
        <f t="shared" si="19"/>
        <v>0.51558218477771878</v>
      </c>
      <c r="R90" s="6"/>
      <c r="T90" s="5"/>
    </row>
    <row r="91" spans="1:22" x14ac:dyDescent="0.15">
      <c r="A91">
        <f t="shared" si="12"/>
        <v>1</v>
      </c>
      <c r="B91" s="1">
        <v>32874</v>
      </c>
      <c r="C91" s="2">
        <v>1215</v>
      </c>
      <c r="D91" s="2"/>
      <c r="E91" s="30">
        <f t="shared" si="13"/>
        <v>1215</v>
      </c>
      <c r="F91" s="2">
        <f t="shared" si="17"/>
        <v>16256</v>
      </c>
      <c r="G91" s="2">
        <v>8901</v>
      </c>
      <c r="H91" s="90">
        <f t="shared" si="14"/>
        <v>8618.6666666666661</v>
      </c>
      <c r="I91" s="81">
        <f t="shared" si="16"/>
        <v>214.33333333333212</v>
      </c>
      <c r="J91" s="89">
        <f t="shared" si="15"/>
        <v>1000.6666666666679</v>
      </c>
      <c r="K91" s="89"/>
      <c r="L91" s="30">
        <f t="shared" si="20"/>
        <v>1000.6666666666679</v>
      </c>
      <c r="M91" s="89">
        <f t="shared" si="18"/>
        <v>16553.333333333332</v>
      </c>
      <c r="N91" s="93">
        <f t="shared" si="11"/>
        <v>0.11412738653444898</v>
      </c>
      <c r="O91" s="94">
        <f t="shared" si="21"/>
        <v>1.5500388532166509E-2</v>
      </c>
      <c r="P91" s="81">
        <f t="shared" si="22"/>
        <v>252.66666666666788</v>
      </c>
      <c r="Q91" s="92">
        <f t="shared" si="19"/>
        <v>0.52066049134111958</v>
      </c>
      <c r="R91" s="6">
        <v>1994</v>
      </c>
      <c r="T91" s="5"/>
    </row>
    <row r="92" spans="1:22" x14ac:dyDescent="0.15">
      <c r="A92">
        <f t="shared" si="12"/>
        <v>2</v>
      </c>
      <c r="B92" s="1">
        <v>32905</v>
      </c>
      <c r="C92" s="2">
        <v>1230</v>
      </c>
      <c r="D92" s="2"/>
      <c r="E92" s="30">
        <f t="shared" si="13"/>
        <v>2445</v>
      </c>
      <c r="F92" s="2">
        <f t="shared" si="17"/>
        <v>16466</v>
      </c>
      <c r="G92" s="2">
        <v>9072</v>
      </c>
      <c r="H92" s="90">
        <f t="shared" si="14"/>
        <v>8900.6666666666661</v>
      </c>
      <c r="I92" s="81">
        <f t="shared" si="16"/>
        <v>282</v>
      </c>
      <c r="J92" s="89">
        <f t="shared" si="15"/>
        <v>948</v>
      </c>
      <c r="K92" s="89"/>
      <c r="L92" s="30">
        <f t="shared" si="20"/>
        <v>1948.6666666666679</v>
      </c>
      <c r="M92" s="89">
        <f t="shared" si="18"/>
        <v>16501.333333333332</v>
      </c>
      <c r="N92" s="93">
        <f t="shared" si="11"/>
        <v>0.10202355245876094</v>
      </c>
      <c r="O92" s="94">
        <f t="shared" si="21"/>
        <v>-3.141361256544517E-3</v>
      </c>
      <c r="P92" s="81">
        <f t="shared" si="22"/>
        <v>-52</v>
      </c>
      <c r="Q92" s="92">
        <f t="shared" si="19"/>
        <v>0.53939075630252098</v>
      </c>
      <c r="R92" s="6"/>
      <c r="T92" s="5"/>
    </row>
    <row r="93" spans="1:22" x14ac:dyDescent="0.15">
      <c r="A93">
        <f t="shared" si="12"/>
        <v>3</v>
      </c>
      <c r="B93" s="1">
        <v>32933</v>
      </c>
      <c r="C93" s="2">
        <v>1621</v>
      </c>
      <c r="D93" s="2">
        <f>SUM(C91:C93)</f>
        <v>4066</v>
      </c>
      <c r="E93" s="30">
        <f t="shared" si="13"/>
        <v>4066</v>
      </c>
      <c r="F93" s="2">
        <f t="shared" si="17"/>
        <v>17054</v>
      </c>
      <c r="G93" s="2">
        <v>9317</v>
      </c>
      <c r="H93" s="90">
        <f t="shared" si="14"/>
        <v>9096.6666666666661</v>
      </c>
      <c r="I93" s="81">
        <f t="shared" si="16"/>
        <v>196</v>
      </c>
      <c r="J93" s="89">
        <f t="shared" si="15"/>
        <v>1425</v>
      </c>
      <c r="K93" s="89">
        <f>SUM(J91:J93)</f>
        <v>3373.6666666666679</v>
      </c>
      <c r="L93" s="30">
        <f t="shared" si="20"/>
        <v>3373.6666666666679</v>
      </c>
      <c r="M93" s="89">
        <f t="shared" si="18"/>
        <v>16740</v>
      </c>
      <c r="N93" s="93">
        <f t="shared" si="11"/>
        <v>9.3379199233633026E-2</v>
      </c>
      <c r="O93" s="94">
        <f t="shared" si="21"/>
        <v>1.4463477698771987E-2</v>
      </c>
      <c r="P93" s="81">
        <f t="shared" si="22"/>
        <v>238.66666666666788</v>
      </c>
      <c r="Q93" s="92">
        <f t="shared" si="19"/>
        <v>0.54340900039824769</v>
      </c>
      <c r="R93" s="6"/>
      <c r="T93" s="5"/>
    </row>
    <row r="94" spans="1:22" x14ac:dyDescent="0.15">
      <c r="A94">
        <f t="shared" si="12"/>
        <v>4</v>
      </c>
      <c r="B94" s="1">
        <v>32964</v>
      </c>
      <c r="C94" s="2">
        <v>1592</v>
      </c>
      <c r="D94" s="2"/>
      <c r="E94" s="30">
        <f t="shared" si="13"/>
        <v>5658</v>
      </c>
      <c r="F94" s="2">
        <f t="shared" si="17"/>
        <v>17574</v>
      </c>
      <c r="G94" s="2">
        <v>9197</v>
      </c>
      <c r="H94" s="90">
        <f t="shared" si="14"/>
        <v>9195.3333333333339</v>
      </c>
      <c r="I94" s="81">
        <f t="shared" si="16"/>
        <v>98.666666666667879</v>
      </c>
      <c r="J94" s="89">
        <f t="shared" si="15"/>
        <v>1493.3333333333321</v>
      </c>
      <c r="K94" s="89"/>
      <c r="L94" s="30">
        <f t="shared" si="20"/>
        <v>4867</v>
      </c>
      <c r="M94" s="89">
        <f t="shared" si="18"/>
        <v>16819.666666666664</v>
      </c>
      <c r="N94" s="93">
        <f t="shared" si="11"/>
        <v>5.0856988150030036E-2</v>
      </c>
      <c r="O94" s="94">
        <f t="shared" si="21"/>
        <v>4.7590601354041695E-3</v>
      </c>
      <c r="P94" s="81">
        <f t="shared" si="22"/>
        <v>79.666666666664241</v>
      </c>
      <c r="Q94" s="92">
        <f t="shared" si="19"/>
        <v>0.54670128222913661</v>
      </c>
      <c r="R94" s="6"/>
      <c r="T94" s="5"/>
      <c r="U94" s="3"/>
      <c r="V94" s="6"/>
    </row>
    <row r="95" spans="1:22" x14ac:dyDescent="0.15">
      <c r="A95">
        <f t="shared" si="12"/>
        <v>5</v>
      </c>
      <c r="B95" s="1">
        <v>32994</v>
      </c>
      <c r="C95" s="2">
        <v>1601</v>
      </c>
      <c r="D95" s="2"/>
      <c r="E95" s="30">
        <f t="shared" si="13"/>
        <v>7259</v>
      </c>
      <c r="F95" s="2">
        <f t="shared" si="17"/>
        <v>18062</v>
      </c>
      <c r="G95" s="2">
        <v>9178</v>
      </c>
      <c r="H95" s="90">
        <f t="shared" si="14"/>
        <v>9230.6666666666661</v>
      </c>
      <c r="I95" s="81">
        <f t="shared" si="16"/>
        <v>35.333333333332121</v>
      </c>
      <c r="J95" s="89">
        <f t="shared" si="15"/>
        <v>1565.6666666666679</v>
      </c>
      <c r="K95" s="89"/>
      <c r="L95" s="30">
        <f t="shared" si="20"/>
        <v>6432.6666666666679</v>
      </c>
      <c r="M95" s="89">
        <f t="shared" si="18"/>
        <v>16918.666666666668</v>
      </c>
      <c r="N95" s="93">
        <f t="shared" ref="N95:N158" si="23">M95/M83-1</f>
        <v>6.1330322229889545E-2</v>
      </c>
      <c r="O95" s="94">
        <f t="shared" si="21"/>
        <v>5.8859668245507812E-3</v>
      </c>
      <c r="P95" s="81">
        <f t="shared" si="22"/>
        <v>99.000000000003638</v>
      </c>
      <c r="Q95" s="92">
        <f t="shared" si="19"/>
        <v>0.54559066908345799</v>
      </c>
      <c r="R95" s="6"/>
      <c r="T95" s="5"/>
    </row>
    <row r="96" spans="1:22" x14ac:dyDescent="0.15">
      <c r="A96">
        <f t="shared" si="12"/>
        <v>6</v>
      </c>
      <c r="B96" s="1">
        <v>33025</v>
      </c>
      <c r="C96" s="2">
        <v>1783</v>
      </c>
      <c r="D96" s="2">
        <f>SUM(C94:C96)</f>
        <v>4976</v>
      </c>
      <c r="E96" s="30">
        <f t="shared" si="13"/>
        <v>9042</v>
      </c>
      <c r="F96" s="2">
        <f t="shared" si="17"/>
        <v>18451</v>
      </c>
      <c r="G96" s="2">
        <v>9202</v>
      </c>
      <c r="H96" s="90">
        <f t="shared" si="14"/>
        <v>9192.3333333333339</v>
      </c>
      <c r="I96" s="81">
        <f t="shared" si="16"/>
        <v>-38.333333333332121</v>
      </c>
      <c r="J96" s="89">
        <f t="shared" si="15"/>
        <v>1821.3333333333321</v>
      </c>
      <c r="K96" s="89">
        <f>SUM(J94:J96)</f>
        <v>4880.3333333333321</v>
      </c>
      <c r="L96" s="30">
        <f t="shared" si="20"/>
        <v>8254</v>
      </c>
      <c r="M96" s="89">
        <f t="shared" si="18"/>
        <v>17033.666666666664</v>
      </c>
      <c r="N96" s="93">
        <f t="shared" si="23"/>
        <v>5.9505297422819181E-2</v>
      </c>
      <c r="O96" s="94">
        <f t="shared" si="21"/>
        <v>6.797225943730556E-3</v>
      </c>
      <c r="P96" s="81">
        <f t="shared" si="22"/>
        <v>114.99999999999636</v>
      </c>
      <c r="Q96" s="92">
        <f t="shared" si="19"/>
        <v>0.53965675818477143</v>
      </c>
      <c r="R96" s="6"/>
      <c r="T96" s="5"/>
    </row>
    <row r="97" spans="1:22" x14ac:dyDescent="0.15">
      <c r="A97">
        <f t="shared" si="12"/>
        <v>7</v>
      </c>
      <c r="B97" s="1">
        <v>33055</v>
      </c>
      <c r="C97" s="2">
        <v>1607</v>
      </c>
      <c r="D97" s="2"/>
      <c r="E97" s="30">
        <f t="shared" si="13"/>
        <v>10649</v>
      </c>
      <c r="F97" s="2">
        <f t="shared" si="17"/>
        <v>18618</v>
      </c>
      <c r="G97" s="2">
        <v>9599</v>
      </c>
      <c r="H97" s="90">
        <f t="shared" si="14"/>
        <v>9326.3333333333339</v>
      </c>
      <c r="I97" s="81">
        <f t="shared" si="16"/>
        <v>134</v>
      </c>
      <c r="J97" s="89">
        <f t="shared" si="15"/>
        <v>1473</v>
      </c>
      <c r="K97" s="89"/>
      <c r="L97" s="30">
        <f t="shared" si="20"/>
        <v>9727</v>
      </c>
      <c r="M97" s="89">
        <f t="shared" si="18"/>
        <v>16877.666666666664</v>
      </c>
      <c r="N97" s="93">
        <f t="shared" si="23"/>
        <v>6.6115006421998856E-2</v>
      </c>
      <c r="O97" s="94">
        <f t="shared" si="21"/>
        <v>-9.1583334964090435E-3</v>
      </c>
      <c r="P97" s="81">
        <f t="shared" si="22"/>
        <v>-156</v>
      </c>
      <c r="Q97" s="92">
        <f t="shared" si="19"/>
        <v>0.55258428297750495</v>
      </c>
      <c r="R97" s="6"/>
      <c r="T97" s="5"/>
    </row>
    <row r="98" spans="1:22" x14ac:dyDescent="0.15">
      <c r="A98">
        <f t="shared" si="12"/>
        <v>8</v>
      </c>
      <c r="B98" s="1">
        <v>33086</v>
      </c>
      <c r="C98" s="2">
        <v>1775</v>
      </c>
      <c r="D98" s="2"/>
      <c r="E98" s="30">
        <f t="shared" si="13"/>
        <v>12424</v>
      </c>
      <c r="F98" s="2">
        <f t="shared" si="17"/>
        <v>18754</v>
      </c>
      <c r="G98" s="2">
        <v>9469</v>
      </c>
      <c r="H98" s="90">
        <f t="shared" si="14"/>
        <v>9423.3333333333339</v>
      </c>
      <c r="I98" s="81">
        <f t="shared" si="16"/>
        <v>97</v>
      </c>
      <c r="J98" s="89">
        <f t="shared" si="15"/>
        <v>1678</v>
      </c>
      <c r="K98" s="89"/>
      <c r="L98" s="30">
        <f t="shared" si="20"/>
        <v>11405</v>
      </c>
      <c r="M98" s="89">
        <f t="shared" si="18"/>
        <v>16883.666666666664</v>
      </c>
      <c r="N98" s="93">
        <f t="shared" si="23"/>
        <v>6.1220641538687115E-2</v>
      </c>
      <c r="O98" s="94">
        <f t="shared" si="21"/>
        <v>3.5549937787604513E-4</v>
      </c>
      <c r="P98" s="81">
        <f t="shared" si="22"/>
        <v>6</v>
      </c>
      <c r="Q98" s="92">
        <f t="shared" si="19"/>
        <v>0.55813310694754315</v>
      </c>
      <c r="R98" s="6"/>
      <c r="T98" s="5"/>
    </row>
    <row r="99" spans="1:22" x14ac:dyDescent="0.15">
      <c r="A99">
        <f t="shared" si="12"/>
        <v>9</v>
      </c>
      <c r="B99" s="1">
        <v>33117</v>
      </c>
      <c r="C99" s="2">
        <v>1643</v>
      </c>
      <c r="D99" s="2">
        <f>SUM(C97:C99)</f>
        <v>5025</v>
      </c>
      <c r="E99" s="30">
        <f t="shared" si="13"/>
        <v>14067</v>
      </c>
      <c r="F99" s="2">
        <f t="shared" si="17"/>
        <v>18702</v>
      </c>
      <c r="G99" s="2">
        <v>9688</v>
      </c>
      <c r="H99" s="90">
        <f t="shared" si="14"/>
        <v>9585.3333333333339</v>
      </c>
      <c r="I99" s="81">
        <f t="shared" si="16"/>
        <v>162</v>
      </c>
      <c r="J99" s="89">
        <f t="shared" si="15"/>
        <v>1481</v>
      </c>
      <c r="K99" s="89">
        <f>SUM(J97:J99)</f>
        <v>4632</v>
      </c>
      <c r="L99" s="30">
        <f t="shared" si="20"/>
        <v>12886</v>
      </c>
      <c r="M99" s="89">
        <f t="shared" si="18"/>
        <v>16890.333333333332</v>
      </c>
      <c r="N99" s="93">
        <f t="shared" si="23"/>
        <v>6.7881981032666072E-2</v>
      </c>
      <c r="O99" s="94">
        <f t="shared" si="21"/>
        <v>3.9485893664492622E-4</v>
      </c>
      <c r="P99" s="81">
        <f t="shared" si="22"/>
        <v>6.6666666666678793</v>
      </c>
      <c r="Q99" s="92">
        <f t="shared" si="19"/>
        <v>0.56750409504450283</v>
      </c>
      <c r="R99" s="6"/>
      <c r="T99" s="5"/>
    </row>
    <row r="100" spans="1:22" x14ac:dyDescent="0.15">
      <c r="A100">
        <f t="shared" si="12"/>
        <v>10</v>
      </c>
      <c r="B100" s="1">
        <v>33147</v>
      </c>
      <c r="C100" s="2">
        <v>1490</v>
      </c>
      <c r="D100" s="2"/>
      <c r="E100" s="30">
        <f t="shared" si="13"/>
        <v>15557</v>
      </c>
      <c r="F100" s="2">
        <f t="shared" si="17"/>
        <v>18488</v>
      </c>
      <c r="G100" s="2">
        <v>9834</v>
      </c>
      <c r="H100" s="90">
        <f t="shared" si="14"/>
        <v>9663.6666666666661</v>
      </c>
      <c r="I100" s="81">
        <f t="shared" si="16"/>
        <v>78.333333333332121</v>
      </c>
      <c r="J100" s="89">
        <f t="shared" si="15"/>
        <v>1411.6666666666679</v>
      </c>
      <c r="K100" s="89"/>
      <c r="L100" s="30">
        <f t="shared" si="20"/>
        <v>14297.666666666668</v>
      </c>
      <c r="M100" s="89">
        <f t="shared" si="18"/>
        <v>16846</v>
      </c>
      <c r="N100" s="93">
        <f t="shared" si="23"/>
        <v>6.1388217998529893E-2</v>
      </c>
      <c r="O100" s="94">
        <f t="shared" si="21"/>
        <v>-2.6247755126205252E-3</v>
      </c>
      <c r="P100" s="81">
        <f t="shared" si="22"/>
        <v>-44.333333333332121</v>
      </c>
      <c r="Q100" s="92">
        <f t="shared" si="19"/>
        <v>0.57364755233685538</v>
      </c>
      <c r="R100" s="6"/>
      <c r="T100" s="5"/>
    </row>
    <row r="101" spans="1:22" x14ac:dyDescent="0.15">
      <c r="A101">
        <f t="shared" si="12"/>
        <v>11</v>
      </c>
      <c r="B101" s="1">
        <v>33178</v>
      </c>
      <c r="C101" s="2">
        <v>1372</v>
      </c>
      <c r="D101" s="2"/>
      <c r="E101" s="30">
        <f t="shared" si="13"/>
        <v>16929</v>
      </c>
      <c r="F101" s="2">
        <f t="shared" si="17"/>
        <v>18404</v>
      </c>
      <c r="G101" s="2">
        <v>10112</v>
      </c>
      <c r="H101" s="90">
        <f t="shared" si="14"/>
        <v>9878</v>
      </c>
      <c r="I101" s="81">
        <f t="shared" si="16"/>
        <v>214.33333333333394</v>
      </c>
      <c r="J101" s="89">
        <f t="shared" si="15"/>
        <v>1157.6666666666661</v>
      </c>
      <c r="K101" s="89"/>
      <c r="L101" s="30">
        <f t="shared" si="20"/>
        <v>15455.333333333334</v>
      </c>
      <c r="M101" s="89">
        <f t="shared" si="18"/>
        <v>16729.666666666664</v>
      </c>
      <c r="N101" s="93">
        <f t="shared" si="23"/>
        <v>4.1157556270096318E-2</v>
      </c>
      <c r="O101" s="94">
        <f t="shared" si="21"/>
        <v>-6.9056947247616574E-3</v>
      </c>
      <c r="P101" s="81">
        <f t="shared" si="22"/>
        <v>-116.33333333333576</v>
      </c>
      <c r="Q101" s="92">
        <f t="shared" si="19"/>
        <v>0.59044810615872012</v>
      </c>
      <c r="R101" s="6"/>
      <c r="T101" s="5"/>
    </row>
    <row r="102" spans="1:22" x14ac:dyDescent="0.15">
      <c r="A102">
        <f t="shared" si="12"/>
        <v>12</v>
      </c>
      <c r="B102" s="1">
        <v>33208</v>
      </c>
      <c r="C102" s="2">
        <v>1351</v>
      </c>
      <c r="D102" s="2">
        <f>SUM(C100:C102)</f>
        <v>4213</v>
      </c>
      <c r="E102" s="30">
        <f t="shared" si="13"/>
        <v>18280</v>
      </c>
      <c r="F102" s="4">
        <f t="shared" si="17"/>
        <v>18280</v>
      </c>
      <c r="G102" s="2">
        <v>10409</v>
      </c>
      <c r="H102" s="90">
        <f t="shared" si="14"/>
        <v>10118.333333333334</v>
      </c>
      <c r="I102" s="81">
        <f t="shared" si="16"/>
        <v>240.33333333333394</v>
      </c>
      <c r="J102" s="89">
        <f t="shared" si="15"/>
        <v>1110.6666666666661</v>
      </c>
      <c r="K102" s="89">
        <f>SUM(J100:J102)</f>
        <v>3680</v>
      </c>
      <c r="L102" s="30">
        <f t="shared" si="20"/>
        <v>16566</v>
      </c>
      <c r="M102" s="91">
        <f t="shared" si="18"/>
        <v>16566</v>
      </c>
      <c r="N102" s="93">
        <f t="shared" si="23"/>
        <v>1.6277452864913666E-2</v>
      </c>
      <c r="O102" s="94">
        <f t="shared" si="21"/>
        <v>-9.7830201837054709E-3</v>
      </c>
      <c r="P102" s="81">
        <f t="shared" si="22"/>
        <v>-163.66666666666424</v>
      </c>
      <c r="Q102" s="92">
        <f t="shared" si="19"/>
        <v>0.61078916656605908</v>
      </c>
      <c r="R102" s="6"/>
      <c r="T102" s="5"/>
    </row>
    <row r="103" spans="1:22" x14ac:dyDescent="0.15">
      <c r="A103">
        <f t="shared" si="12"/>
        <v>1</v>
      </c>
      <c r="B103" s="1">
        <v>33239</v>
      </c>
      <c r="C103" s="2">
        <v>1250</v>
      </c>
      <c r="D103" s="2"/>
      <c r="E103" s="30">
        <f t="shared" si="13"/>
        <v>1250</v>
      </c>
      <c r="F103" s="2">
        <f t="shared" si="17"/>
        <v>18315</v>
      </c>
      <c r="G103" s="2">
        <v>10839</v>
      </c>
      <c r="H103" s="90">
        <f t="shared" si="14"/>
        <v>10453.333333333334</v>
      </c>
      <c r="I103" s="81">
        <f t="shared" si="16"/>
        <v>335</v>
      </c>
      <c r="J103" s="89">
        <f t="shared" si="15"/>
        <v>915</v>
      </c>
      <c r="K103" s="89"/>
      <c r="L103" s="30">
        <f t="shared" si="20"/>
        <v>915</v>
      </c>
      <c r="M103" s="89">
        <f t="shared" si="18"/>
        <v>16480.333333333332</v>
      </c>
      <c r="N103" s="93">
        <f t="shared" si="23"/>
        <v>-4.4099879178413071E-3</v>
      </c>
      <c r="O103" s="94">
        <f t="shared" si="21"/>
        <v>-5.171234254899626E-3</v>
      </c>
      <c r="P103" s="81">
        <f t="shared" si="22"/>
        <v>-85.666666666667879</v>
      </c>
      <c r="Q103" s="92">
        <f t="shared" si="19"/>
        <v>0.63429137760158583</v>
      </c>
      <c r="R103" s="6">
        <v>1995</v>
      </c>
      <c r="T103" s="5"/>
    </row>
    <row r="104" spans="1:22" x14ac:dyDescent="0.15">
      <c r="A104">
        <f t="shared" si="12"/>
        <v>2</v>
      </c>
      <c r="B104" s="1">
        <v>33270</v>
      </c>
      <c r="C104" s="2">
        <v>1178</v>
      </c>
      <c r="D104" s="2"/>
      <c r="E104" s="30">
        <f t="shared" si="13"/>
        <v>2428</v>
      </c>
      <c r="F104" s="2">
        <f t="shared" si="17"/>
        <v>18263</v>
      </c>
      <c r="G104" s="2">
        <v>10708</v>
      </c>
      <c r="H104" s="90">
        <f t="shared" si="14"/>
        <v>10652</v>
      </c>
      <c r="I104" s="81">
        <f t="shared" si="16"/>
        <v>198.66666666666606</v>
      </c>
      <c r="J104" s="89">
        <f t="shared" si="15"/>
        <v>979.33333333333394</v>
      </c>
      <c r="K104" s="89"/>
      <c r="L104" s="30">
        <f t="shared" si="20"/>
        <v>1894.3333333333339</v>
      </c>
      <c r="M104" s="89">
        <f t="shared" si="18"/>
        <v>16511.666666666664</v>
      </c>
      <c r="N104" s="93">
        <f t="shared" si="23"/>
        <v>6.2621202327073355E-4</v>
      </c>
      <c r="O104" s="94">
        <f t="shared" si="21"/>
        <v>1.9012560425557545E-3</v>
      </c>
      <c r="P104" s="81">
        <f t="shared" si="22"/>
        <v>31.333333333332121</v>
      </c>
      <c r="Q104" s="92">
        <f t="shared" si="19"/>
        <v>0.64511961239527615</v>
      </c>
      <c r="R104" s="6"/>
      <c r="T104" s="5"/>
    </row>
    <row r="105" spans="1:22" x14ac:dyDescent="0.15">
      <c r="A105">
        <f t="shared" si="12"/>
        <v>3</v>
      </c>
      <c r="B105" s="1">
        <v>33298</v>
      </c>
      <c r="C105" s="2">
        <v>1445</v>
      </c>
      <c r="D105" s="2">
        <f>SUM(C103:C105)</f>
        <v>3873</v>
      </c>
      <c r="E105" s="30">
        <f t="shared" si="13"/>
        <v>3873</v>
      </c>
      <c r="F105" s="2">
        <f t="shared" si="17"/>
        <v>18087</v>
      </c>
      <c r="G105" s="2">
        <v>10559</v>
      </c>
      <c r="H105" s="90">
        <f t="shared" si="14"/>
        <v>10702</v>
      </c>
      <c r="I105" s="81">
        <f t="shared" si="16"/>
        <v>50</v>
      </c>
      <c r="J105" s="89">
        <f t="shared" si="15"/>
        <v>1395</v>
      </c>
      <c r="K105" s="89">
        <f>SUM(J103:J105)</f>
        <v>3289.3333333333339</v>
      </c>
      <c r="L105" s="30">
        <f t="shared" si="20"/>
        <v>3289.3333333333339</v>
      </c>
      <c r="M105" s="89">
        <f t="shared" si="18"/>
        <v>16481.666666666664</v>
      </c>
      <c r="N105" s="93">
        <f t="shared" si="23"/>
        <v>-1.5432098765432278E-2</v>
      </c>
      <c r="O105" s="94">
        <f t="shared" si="21"/>
        <v>-1.8168971434339154E-3</v>
      </c>
      <c r="P105" s="81">
        <f t="shared" si="22"/>
        <v>-30</v>
      </c>
      <c r="Q105" s="92">
        <f t="shared" si="19"/>
        <v>0.64932753564566703</v>
      </c>
      <c r="R105" s="6"/>
      <c r="T105" s="5"/>
    </row>
    <row r="106" spans="1:22" x14ac:dyDescent="0.15">
      <c r="A106">
        <f t="shared" si="12"/>
        <v>4</v>
      </c>
      <c r="B106" s="1">
        <v>33329</v>
      </c>
      <c r="C106" s="2">
        <v>1309</v>
      </c>
      <c r="D106" s="2"/>
      <c r="E106" s="30">
        <f t="shared" si="13"/>
        <v>5182</v>
      </c>
      <c r="F106" s="2">
        <f t="shared" si="17"/>
        <v>17804</v>
      </c>
      <c r="G106" s="2">
        <v>10446</v>
      </c>
      <c r="H106" s="90">
        <f t="shared" si="14"/>
        <v>10571</v>
      </c>
      <c r="I106" s="81">
        <f t="shared" si="16"/>
        <v>-131</v>
      </c>
      <c r="J106" s="89">
        <f t="shared" si="15"/>
        <v>1440</v>
      </c>
      <c r="K106" s="89"/>
      <c r="L106" s="30">
        <f t="shared" si="20"/>
        <v>4729.3333333333339</v>
      </c>
      <c r="M106" s="89">
        <f t="shared" si="18"/>
        <v>16428.333333333336</v>
      </c>
      <c r="N106" s="93">
        <f t="shared" si="23"/>
        <v>-2.3266414316573614E-2</v>
      </c>
      <c r="O106" s="94">
        <f t="shared" si="21"/>
        <v>-3.2359186975424725E-3</v>
      </c>
      <c r="P106" s="81">
        <f t="shared" si="22"/>
        <v>-53.333333333328483</v>
      </c>
      <c r="Q106" s="92">
        <f t="shared" si="19"/>
        <v>0.6434614994420208</v>
      </c>
      <c r="R106" s="6"/>
      <c r="T106" s="5"/>
      <c r="U106" s="3"/>
      <c r="V106" s="6"/>
    </row>
    <row r="107" spans="1:22" x14ac:dyDescent="0.15">
      <c r="A107">
        <f t="shared" si="12"/>
        <v>5</v>
      </c>
      <c r="B107" s="1">
        <v>33359</v>
      </c>
      <c r="C107" s="2">
        <v>1383</v>
      </c>
      <c r="D107" s="2"/>
      <c r="E107" s="30">
        <f t="shared" si="13"/>
        <v>6565</v>
      </c>
      <c r="F107" s="2">
        <f t="shared" si="17"/>
        <v>17586</v>
      </c>
      <c r="G107" s="2">
        <v>10281</v>
      </c>
      <c r="H107" s="90">
        <f t="shared" si="14"/>
        <v>10428.666666666666</v>
      </c>
      <c r="I107" s="81">
        <f t="shared" si="16"/>
        <v>-142.33333333333394</v>
      </c>
      <c r="J107" s="89">
        <f t="shared" si="15"/>
        <v>1525.3333333333339</v>
      </c>
      <c r="K107" s="89"/>
      <c r="L107" s="30">
        <f t="shared" si="20"/>
        <v>6254.6666666666679</v>
      </c>
      <c r="M107" s="89">
        <f t="shared" si="18"/>
        <v>16388</v>
      </c>
      <c r="N107" s="93">
        <f t="shared" si="23"/>
        <v>-3.136574986208529E-2</v>
      </c>
      <c r="O107" s="94">
        <f t="shared" si="21"/>
        <v>-2.4551080450442297E-3</v>
      </c>
      <c r="P107" s="81">
        <f t="shared" si="22"/>
        <v>-40.333333333335759</v>
      </c>
      <c r="Q107" s="92">
        <f t="shared" si="19"/>
        <v>0.63635993816613778</v>
      </c>
      <c r="R107" s="6"/>
      <c r="T107" s="5"/>
    </row>
    <row r="108" spans="1:22" x14ac:dyDescent="0.15">
      <c r="A108">
        <f t="shared" si="12"/>
        <v>6</v>
      </c>
      <c r="B108" s="1">
        <v>33390</v>
      </c>
      <c r="C108" s="2">
        <v>1546</v>
      </c>
      <c r="D108" s="2">
        <f>SUM(C106:C108)</f>
        <v>4238</v>
      </c>
      <c r="E108" s="30">
        <f t="shared" si="13"/>
        <v>8111</v>
      </c>
      <c r="F108" s="2">
        <f t="shared" si="17"/>
        <v>17349</v>
      </c>
      <c r="G108" s="2">
        <v>10231</v>
      </c>
      <c r="H108" s="90">
        <f t="shared" si="14"/>
        <v>10319.333333333334</v>
      </c>
      <c r="I108" s="81">
        <f t="shared" si="16"/>
        <v>-109.33333333333212</v>
      </c>
      <c r="J108" s="89">
        <f t="shared" si="15"/>
        <v>1655.3333333333321</v>
      </c>
      <c r="K108" s="89">
        <f>SUM(J106:J108)</f>
        <v>4620.6666666666661</v>
      </c>
      <c r="L108" s="30">
        <f t="shared" si="20"/>
        <v>7910</v>
      </c>
      <c r="M108" s="89">
        <f t="shared" si="18"/>
        <v>16222</v>
      </c>
      <c r="N108" s="93">
        <f t="shared" si="23"/>
        <v>-4.7650730905461569E-2</v>
      </c>
      <c r="O108" s="94">
        <f t="shared" si="21"/>
        <v>-1.0129362948498866E-2</v>
      </c>
      <c r="P108" s="81">
        <f t="shared" si="22"/>
        <v>-166</v>
      </c>
      <c r="Q108" s="92">
        <f t="shared" si="19"/>
        <v>0.63613200180824403</v>
      </c>
      <c r="R108" s="6"/>
      <c r="T108" s="5"/>
    </row>
    <row r="109" spans="1:22" x14ac:dyDescent="0.15">
      <c r="A109">
        <f t="shared" si="12"/>
        <v>7</v>
      </c>
      <c r="B109" s="1">
        <v>33420</v>
      </c>
      <c r="C109" s="2">
        <v>1340</v>
      </c>
      <c r="D109" s="2"/>
      <c r="E109" s="30">
        <f t="shared" si="13"/>
        <v>9451</v>
      </c>
      <c r="F109" s="2">
        <f t="shared" si="17"/>
        <v>17082</v>
      </c>
      <c r="G109" s="2">
        <v>10289</v>
      </c>
      <c r="H109" s="90">
        <f t="shared" si="14"/>
        <v>10267</v>
      </c>
      <c r="I109" s="81">
        <f t="shared" si="16"/>
        <v>-52.33333333333394</v>
      </c>
      <c r="J109" s="89">
        <f t="shared" si="15"/>
        <v>1392.3333333333339</v>
      </c>
      <c r="K109" s="89"/>
      <c r="L109" s="30">
        <f t="shared" si="20"/>
        <v>9302.3333333333339</v>
      </c>
      <c r="M109" s="89">
        <f t="shared" si="18"/>
        <v>16141.333333333334</v>
      </c>
      <c r="N109" s="93">
        <f t="shared" si="23"/>
        <v>-4.3627673651570942E-2</v>
      </c>
      <c r="O109" s="94">
        <f t="shared" si="21"/>
        <v>-4.9726708585048351E-3</v>
      </c>
      <c r="P109" s="81">
        <f t="shared" si="22"/>
        <v>-80.66666666666606</v>
      </c>
      <c r="Q109" s="92">
        <f t="shared" si="19"/>
        <v>0.63606889145878076</v>
      </c>
      <c r="R109" s="6"/>
      <c r="T109" s="5"/>
    </row>
    <row r="110" spans="1:22" x14ac:dyDescent="0.15">
      <c r="A110">
        <f t="shared" si="12"/>
        <v>8</v>
      </c>
      <c r="B110" s="1">
        <v>33451</v>
      </c>
      <c r="C110" s="2">
        <v>1601</v>
      </c>
      <c r="D110" s="2"/>
      <c r="E110" s="30">
        <f t="shared" si="13"/>
        <v>11052</v>
      </c>
      <c r="F110" s="2">
        <f t="shared" si="17"/>
        <v>16908</v>
      </c>
      <c r="G110" s="2">
        <v>10200</v>
      </c>
      <c r="H110" s="90">
        <f t="shared" si="14"/>
        <v>10240</v>
      </c>
      <c r="I110" s="81">
        <f t="shared" si="16"/>
        <v>-27</v>
      </c>
      <c r="J110" s="89">
        <f t="shared" si="15"/>
        <v>1628</v>
      </c>
      <c r="K110" s="89"/>
      <c r="L110" s="30">
        <f t="shared" si="20"/>
        <v>10930.333333333334</v>
      </c>
      <c r="M110" s="89">
        <f t="shared" si="18"/>
        <v>16091.333333333334</v>
      </c>
      <c r="N110" s="93">
        <f t="shared" si="23"/>
        <v>-4.6928984620244196E-2</v>
      </c>
      <c r="O110" s="94">
        <f t="shared" si="21"/>
        <v>-3.0976375351066121E-3</v>
      </c>
      <c r="P110" s="81">
        <f t="shared" si="22"/>
        <v>-50</v>
      </c>
      <c r="Q110" s="92">
        <f t="shared" si="19"/>
        <v>0.63636740274267722</v>
      </c>
      <c r="R110" s="6"/>
      <c r="T110" s="5"/>
    </row>
    <row r="111" spans="1:22" x14ac:dyDescent="0.15">
      <c r="A111">
        <f t="shared" si="12"/>
        <v>9</v>
      </c>
      <c r="B111" s="1">
        <v>33482</v>
      </c>
      <c r="C111" s="2">
        <v>1680</v>
      </c>
      <c r="D111" s="2">
        <f>SUM(C109:C111)</f>
        <v>4621</v>
      </c>
      <c r="E111" s="30">
        <f t="shared" si="13"/>
        <v>12732</v>
      </c>
      <c r="F111" s="2">
        <f t="shared" si="17"/>
        <v>16945</v>
      </c>
      <c r="G111" s="2">
        <v>10433</v>
      </c>
      <c r="H111" s="90">
        <f t="shared" si="14"/>
        <v>10307.333333333334</v>
      </c>
      <c r="I111" s="81">
        <f t="shared" si="16"/>
        <v>67.33333333333394</v>
      </c>
      <c r="J111" s="89">
        <f t="shared" si="15"/>
        <v>1612.6666666666661</v>
      </c>
      <c r="K111" s="89">
        <f>SUM(J109:J111)</f>
        <v>4633</v>
      </c>
      <c r="L111" s="30">
        <f t="shared" si="20"/>
        <v>12543</v>
      </c>
      <c r="M111" s="89">
        <f t="shared" si="18"/>
        <v>16223</v>
      </c>
      <c r="N111" s="93">
        <f t="shared" si="23"/>
        <v>-3.9509778768921033E-2</v>
      </c>
      <c r="O111" s="94">
        <f t="shared" si="21"/>
        <v>8.1824584662550937E-3</v>
      </c>
      <c r="P111" s="81">
        <f t="shared" si="22"/>
        <v>131.66666666666606</v>
      </c>
      <c r="Q111" s="92">
        <f t="shared" si="19"/>
        <v>0.63535309950892771</v>
      </c>
      <c r="R111" s="6"/>
      <c r="T111" s="5"/>
    </row>
    <row r="112" spans="1:22" x14ac:dyDescent="0.15">
      <c r="A112">
        <f t="shared" si="12"/>
        <v>10</v>
      </c>
      <c r="B112" s="1">
        <v>33512</v>
      </c>
      <c r="C112" s="2">
        <v>1600</v>
      </c>
      <c r="D112" s="2"/>
      <c r="E112" s="30">
        <f t="shared" si="13"/>
        <v>14332</v>
      </c>
      <c r="F112" s="2">
        <f t="shared" si="17"/>
        <v>17055</v>
      </c>
      <c r="G112" s="2">
        <v>10511</v>
      </c>
      <c r="H112" s="90">
        <f t="shared" si="14"/>
        <v>10381.333333333334</v>
      </c>
      <c r="I112" s="81">
        <f t="shared" si="16"/>
        <v>74</v>
      </c>
      <c r="J112" s="89">
        <f t="shared" si="15"/>
        <v>1526</v>
      </c>
      <c r="K112" s="89"/>
      <c r="L112" s="30">
        <f t="shared" si="20"/>
        <v>14069</v>
      </c>
      <c r="M112" s="89">
        <f t="shared" si="18"/>
        <v>16337.333333333332</v>
      </c>
      <c r="N112" s="93">
        <f t="shared" si="23"/>
        <v>-3.0195100716292722E-2</v>
      </c>
      <c r="O112" s="94">
        <f t="shared" si="21"/>
        <v>7.0476073064988931E-3</v>
      </c>
      <c r="P112" s="81">
        <f t="shared" si="22"/>
        <v>114.33333333333212</v>
      </c>
      <c r="Q112" s="92">
        <f t="shared" si="19"/>
        <v>0.63543621970129771</v>
      </c>
      <c r="R112" s="6"/>
      <c r="T112" s="5"/>
    </row>
    <row r="113" spans="1:22" x14ac:dyDescent="0.15">
      <c r="A113">
        <f t="shared" si="12"/>
        <v>11</v>
      </c>
      <c r="B113" s="1">
        <v>33543</v>
      </c>
      <c r="C113" s="2">
        <v>1393</v>
      </c>
      <c r="D113" s="2"/>
      <c r="E113" s="30">
        <f t="shared" si="13"/>
        <v>15725</v>
      </c>
      <c r="F113" s="2">
        <f t="shared" si="17"/>
        <v>17076</v>
      </c>
      <c r="G113" s="2">
        <v>10314</v>
      </c>
      <c r="H113" s="90">
        <f t="shared" si="14"/>
        <v>10419.333333333334</v>
      </c>
      <c r="I113" s="81">
        <f t="shared" si="16"/>
        <v>38</v>
      </c>
      <c r="J113" s="89">
        <f t="shared" si="15"/>
        <v>1355</v>
      </c>
      <c r="K113" s="89"/>
      <c r="L113" s="30">
        <f t="shared" si="20"/>
        <v>15424</v>
      </c>
      <c r="M113" s="89">
        <f t="shared" si="18"/>
        <v>16534.666666666664</v>
      </c>
      <c r="N113" s="93">
        <f t="shared" si="23"/>
        <v>-1.1655940544740839E-2</v>
      </c>
      <c r="O113" s="94">
        <f t="shared" si="21"/>
        <v>1.2078674610299434E-2</v>
      </c>
      <c r="P113" s="81">
        <f t="shared" si="22"/>
        <v>197.33333333333212</v>
      </c>
      <c r="Q113" s="92">
        <f t="shared" si="19"/>
        <v>0.63015079429078313</v>
      </c>
      <c r="R113" s="6"/>
      <c r="T113" s="5"/>
    </row>
    <row r="114" spans="1:22" x14ac:dyDescent="0.15">
      <c r="A114">
        <f t="shared" si="12"/>
        <v>12</v>
      </c>
      <c r="B114" s="1">
        <v>33573</v>
      </c>
      <c r="C114" s="2">
        <v>1432</v>
      </c>
      <c r="D114" s="2">
        <f>SUM(C112:C114)</f>
        <v>4425</v>
      </c>
      <c r="E114" s="30">
        <f t="shared" si="13"/>
        <v>17157</v>
      </c>
      <c r="F114" s="4">
        <f t="shared" si="17"/>
        <v>17157</v>
      </c>
      <c r="G114" s="2">
        <v>11435</v>
      </c>
      <c r="H114" s="90">
        <f t="shared" si="14"/>
        <v>10753.333333333334</v>
      </c>
      <c r="I114" s="81">
        <f t="shared" si="16"/>
        <v>334</v>
      </c>
      <c r="J114" s="89">
        <f t="shared" si="15"/>
        <v>1098</v>
      </c>
      <c r="K114" s="89">
        <f>SUM(J112:J114)</f>
        <v>3979</v>
      </c>
      <c r="L114" s="30">
        <f t="shared" si="20"/>
        <v>16522</v>
      </c>
      <c r="M114" s="91">
        <f t="shared" si="18"/>
        <v>16522</v>
      </c>
      <c r="N114" s="93">
        <f t="shared" si="23"/>
        <v>-2.6560424966799445E-3</v>
      </c>
      <c r="O114" s="94">
        <f t="shared" si="21"/>
        <v>-7.6606725264072306E-4</v>
      </c>
      <c r="P114" s="81">
        <f t="shared" si="22"/>
        <v>-12.666666666664241</v>
      </c>
      <c r="Q114" s="92">
        <f t="shared" si="19"/>
        <v>0.65084937255376674</v>
      </c>
      <c r="R114" s="6"/>
      <c r="T114" s="5"/>
    </row>
    <row r="115" spans="1:22" x14ac:dyDescent="0.15">
      <c r="A115">
        <f t="shared" si="12"/>
        <v>1</v>
      </c>
      <c r="B115" s="1">
        <v>33604</v>
      </c>
      <c r="C115" s="2">
        <v>1250</v>
      </c>
      <c r="D115" s="2"/>
      <c r="E115" s="30">
        <f t="shared" si="13"/>
        <v>1250</v>
      </c>
      <c r="F115" s="2">
        <f t="shared" si="17"/>
        <v>17157</v>
      </c>
      <c r="G115" s="2">
        <v>11722</v>
      </c>
      <c r="H115" s="90">
        <f t="shared" si="14"/>
        <v>11157</v>
      </c>
      <c r="I115" s="81">
        <f t="shared" si="16"/>
        <v>403.66666666666606</v>
      </c>
      <c r="J115" s="89">
        <f t="shared" si="15"/>
        <v>846.33333333333394</v>
      </c>
      <c r="K115" s="89"/>
      <c r="L115" s="30">
        <f t="shared" si="20"/>
        <v>846.33333333333394</v>
      </c>
      <c r="M115" s="89">
        <f t="shared" si="18"/>
        <v>16453.333333333336</v>
      </c>
      <c r="N115" s="93">
        <f t="shared" si="23"/>
        <v>-1.638316377095661E-3</v>
      </c>
      <c r="O115" s="94">
        <f t="shared" si="21"/>
        <v>-4.1560747286445432E-3</v>
      </c>
      <c r="P115" s="81">
        <f t="shared" si="22"/>
        <v>-68.666666666664241</v>
      </c>
      <c r="Q115" s="92">
        <f t="shared" si="19"/>
        <v>0.67809967585089126</v>
      </c>
      <c r="R115" s="6">
        <v>1996</v>
      </c>
      <c r="T115" s="5"/>
    </row>
    <row r="116" spans="1:22" x14ac:dyDescent="0.15">
      <c r="A116">
        <f t="shared" si="12"/>
        <v>2</v>
      </c>
      <c r="B116" s="1">
        <v>33635</v>
      </c>
      <c r="C116" s="2">
        <v>1267</v>
      </c>
      <c r="D116" s="2"/>
      <c r="E116" s="30">
        <f t="shared" si="13"/>
        <v>2517</v>
      </c>
      <c r="F116" s="2">
        <f t="shared" si="17"/>
        <v>17246</v>
      </c>
      <c r="G116" s="2">
        <v>11863</v>
      </c>
      <c r="H116" s="90">
        <f t="shared" si="14"/>
        <v>11673.333333333334</v>
      </c>
      <c r="I116" s="81">
        <f t="shared" si="16"/>
        <v>516.33333333333394</v>
      </c>
      <c r="J116" s="89">
        <f t="shared" si="15"/>
        <v>750.66666666666606</v>
      </c>
      <c r="K116" s="89"/>
      <c r="L116" s="30">
        <f t="shared" si="20"/>
        <v>1597</v>
      </c>
      <c r="M116" s="89">
        <f t="shared" si="18"/>
        <v>16224.666666666666</v>
      </c>
      <c r="N116" s="93">
        <f t="shared" si="23"/>
        <v>-1.7381649338851224E-2</v>
      </c>
      <c r="O116" s="94">
        <f t="shared" si="21"/>
        <v>-1.3897893030794362E-2</v>
      </c>
      <c r="P116" s="81">
        <f t="shared" si="22"/>
        <v>-228.6666666666697</v>
      </c>
      <c r="Q116" s="92">
        <f t="shared" si="19"/>
        <v>0.71948062620700992</v>
      </c>
      <c r="R116" s="6"/>
      <c r="T116" s="5"/>
    </row>
    <row r="117" spans="1:22" x14ac:dyDescent="0.15">
      <c r="A117">
        <f t="shared" si="12"/>
        <v>3</v>
      </c>
      <c r="B117" s="1">
        <v>33664</v>
      </c>
      <c r="C117" s="2">
        <v>1544</v>
      </c>
      <c r="D117" s="2">
        <f>SUM(C115:C117)</f>
        <v>4061</v>
      </c>
      <c r="E117" s="30">
        <f t="shared" si="13"/>
        <v>4061</v>
      </c>
      <c r="F117" s="2">
        <f t="shared" si="17"/>
        <v>17345</v>
      </c>
      <c r="G117" s="2">
        <v>11710</v>
      </c>
      <c r="H117" s="90">
        <f t="shared" si="14"/>
        <v>11765</v>
      </c>
      <c r="I117" s="81">
        <f t="shared" si="16"/>
        <v>91.66666666666606</v>
      </c>
      <c r="J117" s="89">
        <f t="shared" si="15"/>
        <v>1452.3333333333339</v>
      </c>
      <c r="K117" s="89">
        <f>SUM(J115:J117)</f>
        <v>3049.3333333333339</v>
      </c>
      <c r="L117" s="30">
        <f t="shared" si="20"/>
        <v>3049.3333333333339</v>
      </c>
      <c r="M117" s="89">
        <f t="shared" si="18"/>
        <v>16282</v>
      </c>
      <c r="N117" s="93">
        <f t="shared" si="23"/>
        <v>-1.2114470623925455E-2</v>
      </c>
      <c r="O117" s="94">
        <f t="shared" si="21"/>
        <v>3.5337140978757287E-3</v>
      </c>
      <c r="P117" s="81">
        <f t="shared" si="22"/>
        <v>57.33333333333394</v>
      </c>
      <c r="Q117" s="92">
        <f t="shared" si="19"/>
        <v>0.72257707898292589</v>
      </c>
      <c r="R117" s="6"/>
      <c r="T117" s="5"/>
    </row>
    <row r="118" spans="1:22" x14ac:dyDescent="0.15">
      <c r="A118">
        <f t="shared" si="12"/>
        <v>4</v>
      </c>
      <c r="B118" s="1">
        <v>33695</v>
      </c>
      <c r="C118" s="2">
        <v>1385</v>
      </c>
      <c r="D118" s="2"/>
      <c r="E118" s="30">
        <f t="shared" si="13"/>
        <v>5446</v>
      </c>
      <c r="F118" s="2">
        <f t="shared" si="17"/>
        <v>17421</v>
      </c>
      <c r="G118" s="2">
        <v>11572</v>
      </c>
      <c r="H118" s="90">
        <f t="shared" si="14"/>
        <v>11715</v>
      </c>
      <c r="I118" s="81">
        <f t="shared" si="16"/>
        <v>-50</v>
      </c>
      <c r="J118" s="89">
        <f t="shared" si="15"/>
        <v>1435</v>
      </c>
      <c r="K118" s="89"/>
      <c r="L118" s="30">
        <f t="shared" si="20"/>
        <v>4484.3333333333339</v>
      </c>
      <c r="M118" s="89">
        <f t="shared" si="18"/>
        <v>16277</v>
      </c>
      <c r="N118" s="93">
        <f t="shared" si="23"/>
        <v>-9.2117277061988245E-3</v>
      </c>
      <c r="O118" s="94">
        <f t="shared" si="21"/>
        <v>-3.0708758137820702E-4</v>
      </c>
      <c r="P118" s="81">
        <f t="shared" si="22"/>
        <v>-5</v>
      </c>
      <c r="Q118" s="92">
        <f t="shared" si="19"/>
        <v>0.71972722246114151</v>
      </c>
      <c r="R118" s="6"/>
      <c r="T118" s="5"/>
      <c r="U118" s="3"/>
      <c r="V118" s="6"/>
    </row>
    <row r="119" spans="1:22" x14ac:dyDescent="0.15">
      <c r="A119">
        <f t="shared" si="12"/>
        <v>5</v>
      </c>
      <c r="B119" s="1">
        <v>33725</v>
      </c>
      <c r="C119" s="2">
        <v>1514</v>
      </c>
      <c r="D119" s="2"/>
      <c r="E119" s="30">
        <f t="shared" si="13"/>
        <v>6960</v>
      </c>
      <c r="F119" s="2">
        <f t="shared" si="17"/>
        <v>17552</v>
      </c>
      <c r="G119" s="2">
        <v>11293</v>
      </c>
      <c r="H119" s="90">
        <f t="shared" si="14"/>
        <v>11525</v>
      </c>
      <c r="I119" s="81">
        <f t="shared" si="16"/>
        <v>-190</v>
      </c>
      <c r="J119" s="89">
        <f t="shared" si="15"/>
        <v>1704</v>
      </c>
      <c r="K119" s="89"/>
      <c r="L119" s="30">
        <f t="shared" si="20"/>
        <v>6188.3333333333339</v>
      </c>
      <c r="M119" s="89">
        <f t="shared" si="18"/>
        <v>16455.666666666664</v>
      </c>
      <c r="N119" s="93">
        <f t="shared" si="23"/>
        <v>4.1290375071187935E-3</v>
      </c>
      <c r="O119" s="94">
        <f t="shared" si="21"/>
        <v>1.0976633695807925E-2</v>
      </c>
      <c r="P119" s="81">
        <f t="shared" si="22"/>
        <v>178.66666666666424</v>
      </c>
      <c r="Q119" s="92">
        <f t="shared" si="19"/>
        <v>0.70036664168371598</v>
      </c>
      <c r="R119" s="6"/>
      <c r="T119" s="5"/>
    </row>
    <row r="120" spans="1:22" x14ac:dyDescent="0.15">
      <c r="A120">
        <f t="shared" si="12"/>
        <v>6</v>
      </c>
      <c r="B120" s="1">
        <v>33756</v>
      </c>
      <c r="C120" s="2">
        <v>1383</v>
      </c>
      <c r="D120" s="2">
        <f>SUM(C118:C120)</f>
        <v>4282</v>
      </c>
      <c r="E120" s="30">
        <f t="shared" si="13"/>
        <v>8343</v>
      </c>
      <c r="F120" s="2">
        <f t="shared" si="17"/>
        <v>17389</v>
      </c>
      <c r="G120" s="2">
        <v>10655</v>
      </c>
      <c r="H120" s="90">
        <f t="shared" si="14"/>
        <v>11173.333333333334</v>
      </c>
      <c r="I120" s="81">
        <f t="shared" si="16"/>
        <v>-351.66666666666606</v>
      </c>
      <c r="J120" s="89">
        <f t="shared" si="15"/>
        <v>1734.6666666666661</v>
      </c>
      <c r="K120" s="89">
        <f>SUM(J118:J120)</f>
        <v>4873.6666666666661</v>
      </c>
      <c r="L120" s="30">
        <f t="shared" si="20"/>
        <v>7923</v>
      </c>
      <c r="M120" s="89">
        <f t="shared" si="18"/>
        <v>16535</v>
      </c>
      <c r="N120" s="93">
        <f t="shared" si="23"/>
        <v>1.9294784860066638E-2</v>
      </c>
      <c r="O120" s="94">
        <f t="shared" si="21"/>
        <v>4.8210342941643614E-3</v>
      </c>
      <c r="P120" s="81">
        <f t="shared" si="22"/>
        <v>79.333333333335759</v>
      </c>
      <c r="Q120" s="92">
        <f t="shared" si="19"/>
        <v>0.67573833282935192</v>
      </c>
      <c r="R120" s="6"/>
      <c r="T120" s="5"/>
    </row>
    <row r="121" spans="1:22" x14ac:dyDescent="0.15">
      <c r="A121">
        <f t="shared" si="12"/>
        <v>7</v>
      </c>
      <c r="B121" s="1">
        <v>33786</v>
      </c>
      <c r="C121" s="2">
        <v>1418</v>
      </c>
      <c r="D121" s="2"/>
      <c r="E121" s="30">
        <f t="shared" si="13"/>
        <v>9761</v>
      </c>
      <c r="F121" s="2">
        <f t="shared" si="17"/>
        <v>17467</v>
      </c>
      <c r="G121" s="2">
        <v>10682</v>
      </c>
      <c r="H121" s="90">
        <f t="shared" si="14"/>
        <v>10876.666666666666</v>
      </c>
      <c r="I121" s="81">
        <f t="shared" si="16"/>
        <v>-296.66666666666788</v>
      </c>
      <c r="J121" s="89">
        <f t="shared" si="15"/>
        <v>1714.6666666666679</v>
      </c>
      <c r="K121" s="89"/>
      <c r="L121" s="30">
        <f t="shared" si="20"/>
        <v>9637.6666666666679</v>
      </c>
      <c r="M121" s="89">
        <f t="shared" si="18"/>
        <v>16857.333333333336</v>
      </c>
      <c r="N121" s="93">
        <f t="shared" si="23"/>
        <v>4.4358169502725975E-2</v>
      </c>
      <c r="O121" s="94">
        <f t="shared" si="21"/>
        <v>1.9494002620703776E-2</v>
      </c>
      <c r="P121" s="81">
        <f t="shared" si="22"/>
        <v>322.33333333333576</v>
      </c>
      <c r="Q121" s="92">
        <f t="shared" si="19"/>
        <v>0.64521869809380672</v>
      </c>
      <c r="R121" s="6"/>
      <c r="T121" s="5"/>
    </row>
    <row r="122" spans="1:22" x14ac:dyDescent="0.15">
      <c r="A122">
        <f t="shared" si="12"/>
        <v>8</v>
      </c>
      <c r="B122" s="1">
        <v>33817</v>
      </c>
      <c r="C122" s="2">
        <v>1493</v>
      </c>
      <c r="D122" s="2"/>
      <c r="E122" s="30">
        <f t="shared" si="13"/>
        <v>11254</v>
      </c>
      <c r="F122" s="2">
        <f t="shared" si="17"/>
        <v>17359</v>
      </c>
      <c r="G122" s="2">
        <v>10463</v>
      </c>
      <c r="H122" s="90">
        <f t="shared" si="14"/>
        <v>10600</v>
      </c>
      <c r="I122" s="81">
        <f t="shared" si="16"/>
        <v>-276.66666666666606</v>
      </c>
      <c r="J122" s="89">
        <f t="shared" si="15"/>
        <v>1769.6666666666661</v>
      </c>
      <c r="K122" s="89"/>
      <c r="L122" s="30">
        <f t="shared" si="20"/>
        <v>11407.333333333334</v>
      </c>
      <c r="M122" s="89">
        <f t="shared" si="18"/>
        <v>16999</v>
      </c>
      <c r="N122" s="93">
        <f t="shared" si="23"/>
        <v>5.6407175705348589E-2</v>
      </c>
      <c r="O122" s="94">
        <f t="shared" si="21"/>
        <v>8.4038598433915368E-3</v>
      </c>
      <c r="P122" s="81">
        <f t="shared" si="22"/>
        <v>141.66666666666424</v>
      </c>
      <c r="Q122" s="92">
        <f t="shared" si="19"/>
        <v>0.62356609212306602</v>
      </c>
      <c r="R122" s="6"/>
      <c r="T122" s="5"/>
    </row>
    <row r="123" spans="1:22" x14ac:dyDescent="0.15">
      <c r="A123">
        <f t="shared" si="12"/>
        <v>9</v>
      </c>
      <c r="B123" s="1">
        <v>33848</v>
      </c>
      <c r="C123" s="2">
        <v>1360</v>
      </c>
      <c r="D123" s="2">
        <f>SUM(C121:C123)</f>
        <v>4271</v>
      </c>
      <c r="E123" s="30">
        <f t="shared" si="13"/>
        <v>12614</v>
      </c>
      <c r="F123" s="2">
        <f t="shared" si="17"/>
        <v>17039</v>
      </c>
      <c r="G123" s="2">
        <v>10468</v>
      </c>
      <c r="H123" s="90">
        <f t="shared" si="14"/>
        <v>10537.666666666666</v>
      </c>
      <c r="I123" s="81">
        <f t="shared" si="16"/>
        <v>-62.33333333333394</v>
      </c>
      <c r="J123" s="89">
        <f t="shared" si="15"/>
        <v>1422.3333333333339</v>
      </c>
      <c r="K123" s="89">
        <f>SUM(J121:J123)</f>
        <v>4906.6666666666679</v>
      </c>
      <c r="L123" s="30">
        <f t="shared" si="20"/>
        <v>12829.666666666668</v>
      </c>
      <c r="M123" s="89">
        <f t="shared" si="18"/>
        <v>16808.666666666668</v>
      </c>
      <c r="N123" s="93">
        <f t="shared" si="23"/>
        <v>3.6101008855739858E-2</v>
      </c>
      <c r="O123" s="94">
        <f t="shared" si="21"/>
        <v>-1.1196737062964424E-2</v>
      </c>
      <c r="P123" s="81">
        <f t="shared" si="22"/>
        <v>-190.33333333333212</v>
      </c>
      <c r="Q123" s="92">
        <f t="shared" si="19"/>
        <v>0.6269186530757942</v>
      </c>
      <c r="R123" s="6"/>
      <c r="T123" s="5"/>
    </row>
    <row r="124" spans="1:22" x14ac:dyDescent="0.15">
      <c r="A124">
        <f t="shared" si="12"/>
        <v>10</v>
      </c>
      <c r="B124" s="1">
        <v>33878</v>
      </c>
      <c r="C124" s="2">
        <v>1610</v>
      </c>
      <c r="D124" s="2"/>
      <c r="E124" s="30">
        <f t="shared" si="13"/>
        <v>14224</v>
      </c>
      <c r="F124" s="2">
        <f t="shared" si="17"/>
        <v>17049</v>
      </c>
      <c r="G124" s="2">
        <v>10058</v>
      </c>
      <c r="H124" s="90">
        <f t="shared" si="14"/>
        <v>10329.666666666666</v>
      </c>
      <c r="I124" s="81">
        <f t="shared" si="16"/>
        <v>-208</v>
      </c>
      <c r="J124" s="89">
        <f t="shared" si="15"/>
        <v>1818</v>
      </c>
      <c r="K124" s="89"/>
      <c r="L124" s="30">
        <f t="shared" si="20"/>
        <v>14647.666666666668</v>
      </c>
      <c r="M124" s="89">
        <f t="shared" si="18"/>
        <v>17100.666666666668</v>
      </c>
      <c r="N124" s="93">
        <f t="shared" si="23"/>
        <v>4.6723251448624881E-2</v>
      </c>
      <c r="O124" s="94">
        <f t="shared" si="21"/>
        <v>1.7371990639749368E-2</v>
      </c>
      <c r="P124" s="81">
        <f t="shared" si="22"/>
        <v>292</v>
      </c>
      <c r="Q124" s="92">
        <f t="shared" si="19"/>
        <v>0.60405052434602935</v>
      </c>
      <c r="R124" s="6"/>
      <c r="T124" s="5"/>
    </row>
    <row r="125" spans="1:22" x14ac:dyDescent="0.15">
      <c r="A125">
        <f t="shared" si="12"/>
        <v>11</v>
      </c>
      <c r="B125" s="1">
        <v>33909</v>
      </c>
      <c r="C125" s="2">
        <v>1186</v>
      </c>
      <c r="D125" s="2"/>
      <c r="E125" s="30">
        <f t="shared" si="13"/>
        <v>15410</v>
      </c>
      <c r="F125" s="2">
        <f t="shared" si="17"/>
        <v>16842</v>
      </c>
      <c r="G125" s="2">
        <v>10168</v>
      </c>
      <c r="H125" s="90">
        <f t="shared" si="14"/>
        <v>10231.333333333334</v>
      </c>
      <c r="I125" s="81">
        <f t="shared" si="16"/>
        <v>-98.333333333332121</v>
      </c>
      <c r="J125" s="89">
        <f t="shared" si="15"/>
        <v>1284.3333333333321</v>
      </c>
      <c r="K125" s="89"/>
      <c r="L125" s="30">
        <f t="shared" si="20"/>
        <v>15932</v>
      </c>
      <c r="M125" s="89">
        <f t="shared" si="18"/>
        <v>17030</v>
      </c>
      <c r="N125" s="93">
        <f t="shared" si="23"/>
        <v>2.9957261511168509E-2</v>
      </c>
      <c r="O125" s="94">
        <f t="shared" si="21"/>
        <v>-4.1323924993178496E-3</v>
      </c>
      <c r="P125" s="81">
        <f t="shared" si="22"/>
        <v>-70.666666666667879</v>
      </c>
      <c r="Q125" s="92">
        <f t="shared" si="19"/>
        <v>0.60078293208064204</v>
      </c>
      <c r="R125" s="6"/>
      <c r="T125" s="5"/>
    </row>
    <row r="126" spans="1:22" x14ac:dyDescent="0.15">
      <c r="A126">
        <f t="shared" si="12"/>
        <v>12</v>
      </c>
      <c r="B126" s="1">
        <v>33939</v>
      </c>
      <c r="C126" s="2">
        <v>1080</v>
      </c>
      <c r="D126" s="2">
        <f>SUM(C124:C126)</f>
        <v>3876</v>
      </c>
      <c r="E126" s="30">
        <f t="shared" si="13"/>
        <v>16490</v>
      </c>
      <c r="F126" s="4">
        <f t="shared" si="17"/>
        <v>16490</v>
      </c>
      <c r="G126" s="2">
        <v>10386</v>
      </c>
      <c r="H126" s="90">
        <f t="shared" si="14"/>
        <v>10204</v>
      </c>
      <c r="I126" s="81">
        <f t="shared" si="16"/>
        <v>-27.33333333333394</v>
      </c>
      <c r="J126" s="89">
        <f t="shared" si="15"/>
        <v>1107.3333333333339</v>
      </c>
      <c r="K126" s="89">
        <f>SUM(J124:J126)</f>
        <v>4209.6666666666661</v>
      </c>
      <c r="L126" s="30">
        <f t="shared" si="20"/>
        <v>17039.333333333336</v>
      </c>
      <c r="M126" s="91">
        <f t="shared" si="18"/>
        <v>17039.333333333336</v>
      </c>
      <c r="N126" s="93">
        <f t="shared" si="23"/>
        <v>3.1311786305128653E-2</v>
      </c>
      <c r="O126" s="94">
        <f t="shared" si="21"/>
        <v>5.4805245644962142E-4</v>
      </c>
      <c r="P126" s="81">
        <f t="shared" si="22"/>
        <v>9.3333333333357587</v>
      </c>
      <c r="Q126" s="92">
        <f t="shared" si="19"/>
        <v>0.59884972025509597</v>
      </c>
      <c r="R126" s="6"/>
      <c r="T126" s="5"/>
    </row>
    <row r="127" spans="1:22" x14ac:dyDescent="0.15">
      <c r="A127">
        <f t="shared" si="12"/>
        <v>1</v>
      </c>
      <c r="B127" s="1">
        <v>33970</v>
      </c>
      <c r="C127" s="2">
        <v>885</v>
      </c>
      <c r="D127" s="2"/>
      <c r="E127" s="30">
        <f t="shared" si="13"/>
        <v>885</v>
      </c>
      <c r="F127" s="2">
        <f t="shared" si="17"/>
        <v>16125</v>
      </c>
      <c r="G127" s="2">
        <v>11281</v>
      </c>
      <c r="H127" s="90">
        <f t="shared" si="14"/>
        <v>10611.666666666666</v>
      </c>
      <c r="I127" s="81">
        <f t="shared" si="16"/>
        <v>407.66666666666606</v>
      </c>
      <c r="J127" s="89">
        <f t="shared" si="15"/>
        <v>477.33333333333394</v>
      </c>
      <c r="K127" s="89"/>
      <c r="L127" s="30">
        <f t="shared" si="20"/>
        <v>477.33333333333394</v>
      </c>
      <c r="M127" s="89">
        <f t="shared" si="18"/>
        <v>16670.333333333336</v>
      </c>
      <c r="N127" s="93">
        <f t="shared" si="23"/>
        <v>1.3188816855753682E-2</v>
      </c>
      <c r="O127" s="94">
        <f t="shared" si="21"/>
        <v>-2.1655776830079465E-2</v>
      </c>
      <c r="P127" s="81">
        <f t="shared" si="22"/>
        <v>-369</v>
      </c>
      <c r="Q127" s="92">
        <f t="shared" si="19"/>
        <v>0.63655995680950173</v>
      </c>
      <c r="R127" s="6">
        <v>1997</v>
      </c>
      <c r="T127" s="5"/>
    </row>
    <row r="128" spans="1:22" x14ac:dyDescent="0.15">
      <c r="A128">
        <f t="shared" si="12"/>
        <v>2</v>
      </c>
      <c r="B128" s="1">
        <v>34001</v>
      </c>
      <c r="C128" s="2">
        <v>1164</v>
      </c>
      <c r="D128" s="2"/>
      <c r="E128" s="30">
        <f t="shared" si="13"/>
        <v>2049</v>
      </c>
      <c r="F128" s="2">
        <f t="shared" si="17"/>
        <v>16022</v>
      </c>
      <c r="G128" s="2">
        <v>11134</v>
      </c>
      <c r="H128" s="90">
        <f t="shared" si="14"/>
        <v>10933.666666666666</v>
      </c>
      <c r="I128" s="81">
        <f t="shared" si="16"/>
        <v>322</v>
      </c>
      <c r="J128" s="89">
        <f t="shared" si="15"/>
        <v>842</v>
      </c>
      <c r="K128" s="89"/>
      <c r="L128" s="30">
        <f t="shared" si="20"/>
        <v>1319.3333333333339</v>
      </c>
      <c r="M128" s="89">
        <f t="shared" si="18"/>
        <v>16761.666666666668</v>
      </c>
      <c r="N128" s="93">
        <f t="shared" si="23"/>
        <v>3.3097752393475011E-2</v>
      </c>
      <c r="O128" s="94">
        <f t="shared" si="21"/>
        <v>5.4787946651735364E-3</v>
      </c>
      <c r="P128" s="81">
        <f t="shared" si="22"/>
        <v>91.333333333332121</v>
      </c>
      <c r="Q128" s="92">
        <f t="shared" si="19"/>
        <v>0.65230187928805794</v>
      </c>
      <c r="R128" s="6"/>
      <c r="T128" s="5"/>
    </row>
    <row r="129" spans="1:22" x14ac:dyDescent="0.15">
      <c r="A129">
        <f t="shared" si="12"/>
        <v>3</v>
      </c>
      <c r="B129" s="1">
        <v>34029</v>
      </c>
      <c r="C129" s="2">
        <v>1140</v>
      </c>
      <c r="D129" s="2">
        <f>SUM(C127:C129)</f>
        <v>3189</v>
      </c>
      <c r="E129" s="30">
        <f t="shared" si="13"/>
        <v>3189</v>
      </c>
      <c r="F129" s="2">
        <f t="shared" si="17"/>
        <v>15618</v>
      </c>
      <c r="G129" s="2">
        <v>10598</v>
      </c>
      <c r="H129" s="90">
        <f t="shared" si="14"/>
        <v>11004.333333333334</v>
      </c>
      <c r="I129" s="81">
        <f t="shared" si="16"/>
        <v>70.666666666667879</v>
      </c>
      <c r="J129" s="89">
        <f t="shared" si="15"/>
        <v>1069.3333333333321</v>
      </c>
      <c r="K129" s="89">
        <f>SUM(J127:J129)</f>
        <v>2388.6666666666661</v>
      </c>
      <c r="L129" s="30">
        <f t="shared" si="20"/>
        <v>2388.6666666666661</v>
      </c>
      <c r="M129" s="89">
        <f t="shared" si="18"/>
        <v>16378.666666666666</v>
      </c>
      <c r="N129" s="93">
        <f t="shared" si="23"/>
        <v>5.9370265733120764E-3</v>
      </c>
      <c r="O129" s="94">
        <f t="shared" si="21"/>
        <v>-2.2849756388585218E-2</v>
      </c>
      <c r="P129" s="81">
        <f t="shared" si="22"/>
        <v>-383.00000000000182</v>
      </c>
      <c r="Q129" s="92">
        <f t="shared" si="19"/>
        <v>0.67186991208075553</v>
      </c>
      <c r="R129" s="6"/>
      <c r="T129" s="5"/>
    </row>
    <row r="130" spans="1:22" x14ac:dyDescent="0.15">
      <c r="A130">
        <f t="shared" si="12"/>
        <v>4</v>
      </c>
      <c r="B130" s="1">
        <v>34060</v>
      </c>
      <c r="C130" s="2">
        <v>1424</v>
      </c>
      <c r="D130" s="2"/>
      <c r="E130" s="30">
        <f t="shared" si="13"/>
        <v>4613</v>
      </c>
      <c r="F130" s="2">
        <f t="shared" si="17"/>
        <v>15657</v>
      </c>
      <c r="G130" s="2">
        <v>9733</v>
      </c>
      <c r="H130" s="90">
        <f t="shared" si="14"/>
        <v>10488.333333333334</v>
      </c>
      <c r="I130" s="81">
        <f t="shared" si="16"/>
        <v>-516</v>
      </c>
      <c r="J130" s="89">
        <f t="shared" si="15"/>
        <v>1940</v>
      </c>
      <c r="K130" s="89"/>
      <c r="L130" s="30">
        <f t="shared" si="20"/>
        <v>4328.6666666666661</v>
      </c>
      <c r="M130" s="89">
        <f t="shared" si="18"/>
        <v>16883.666666666664</v>
      </c>
      <c r="N130" s="93">
        <f t="shared" si="23"/>
        <v>3.7271405459646356E-2</v>
      </c>
      <c r="O130" s="94">
        <f t="shared" si="21"/>
        <v>3.0832790621947215E-2</v>
      </c>
      <c r="P130" s="81">
        <f t="shared" si="22"/>
        <v>504.99999999999818</v>
      </c>
      <c r="Q130" s="92">
        <f t="shared" si="19"/>
        <v>0.62121182207656322</v>
      </c>
      <c r="R130" s="6"/>
      <c r="T130" s="5"/>
      <c r="U130" s="3"/>
      <c r="V130" s="6"/>
    </row>
    <row r="131" spans="1:22" x14ac:dyDescent="0.15">
      <c r="A131">
        <f t="shared" si="12"/>
        <v>5</v>
      </c>
      <c r="B131" s="1">
        <v>34090</v>
      </c>
      <c r="C131" s="2">
        <v>1330</v>
      </c>
      <c r="D131" s="2"/>
      <c r="E131" s="30">
        <f t="shared" si="13"/>
        <v>5943</v>
      </c>
      <c r="F131" s="2">
        <f t="shared" si="17"/>
        <v>15473</v>
      </c>
      <c r="G131" s="2">
        <v>10107</v>
      </c>
      <c r="H131" s="90">
        <f t="shared" si="14"/>
        <v>10146</v>
      </c>
      <c r="I131" s="81">
        <f t="shared" si="16"/>
        <v>-342.33333333333394</v>
      </c>
      <c r="J131" s="89">
        <f t="shared" si="15"/>
        <v>1672.3333333333339</v>
      </c>
      <c r="K131" s="89"/>
      <c r="L131" s="30">
        <f t="shared" si="20"/>
        <v>6001</v>
      </c>
      <c r="M131" s="89">
        <f t="shared" si="18"/>
        <v>16852</v>
      </c>
      <c r="N131" s="93">
        <f t="shared" si="23"/>
        <v>2.4084915024206621E-2</v>
      </c>
      <c r="O131" s="94">
        <f t="shared" si="21"/>
        <v>-1.8755799490630665E-3</v>
      </c>
      <c r="P131" s="81">
        <f t="shared" si="22"/>
        <v>-31.666666666664241</v>
      </c>
      <c r="Q131" s="92">
        <f t="shared" si="19"/>
        <v>0.6020650367908853</v>
      </c>
      <c r="R131" s="6"/>
      <c r="T131" s="5"/>
    </row>
    <row r="132" spans="1:22" x14ac:dyDescent="0.15">
      <c r="A132">
        <f t="shared" si="12"/>
        <v>6</v>
      </c>
      <c r="B132" s="1">
        <v>34121</v>
      </c>
      <c r="C132" s="2">
        <v>1309</v>
      </c>
      <c r="D132" s="2">
        <f>SUM(C130:C132)</f>
        <v>4063</v>
      </c>
      <c r="E132" s="30">
        <f t="shared" si="13"/>
        <v>7252</v>
      </c>
      <c r="F132" s="2">
        <f t="shared" si="17"/>
        <v>15399</v>
      </c>
      <c r="G132" s="2">
        <v>9340</v>
      </c>
      <c r="H132" s="90">
        <f t="shared" si="14"/>
        <v>9726.6666666666661</v>
      </c>
      <c r="I132" s="81">
        <f t="shared" si="16"/>
        <v>-419.33333333333394</v>
      </c>
      <c r="J132" s="89">
        <f t="shared" si="15"/>
        <v>1728.3333333333339</v>
      </c>
      <c r="K132" s="89">
        <f>SUM(J130:J132)</f>
        <v>5340.6666666666679</v>
      </c>
      <c r="L132" s="30">
        <f t="shared" si="20"/>
        <v>7729.3333333333339</v>
      </c>
      <c r="M132" s="89">
        <f t="shared" si="18"/>
        <v>16845.666666666668</v>
      </c>
      <c r="N132" s="93">
        <f t="shared" si="23"/>
        <v>1.8788428585828187E-2</v>
      </c>
      <c r="O132" s="94">
        <f t="shared" si="21"/>
        <v>-3.758208719043532E-4</v>
      </c>
      <c r="P132" s="81">
        <f t="shared" si="22"/>
        <v>-6.3333333333321207</v>
      </c>
      <c r="Q132" s="92">
        <f t="shared" si="19"/>
        <v>0.57739873755862037</v>
      </c>
      <c r="R132" s="6"/>
      <c r="T132" s="5"/>
    </row>
    <row r="133" spans="1:22" x14ac:dyDescent="0.15">
      <c r="A133">
        <f t="shared" si="12"/>
        <v>7</v>
      </c>
      <c r="B133" s="1">
        <v>34151</v>
      </c>
      <c r="C133" s="2">
        <v>1577</v>
      </c>
      <c r="D133" s="2"/>
      <c r="E133" s="30">
        <f t="shared" si="13"/>
        <v>8829</v>
      </c>
      <c r="F133" s="2">
        <f t="shared" si="17"/>
        <v>15558</v>
      </c>
      <c r="G133" s="2">
        <v>9274</v>
      </c>
      <c r="H133" s="90">
        <f t="shared" si="14"/>
        <v>9573.6666666666661</v>
      </c>
      <c r="I133" s="81">
        <f t="shared" si="16"/>
        <v>-153</v>
      </c>
      <c r="J133" s="89">
        <f t="shared" si="15"/>
        <v>1730</v>
      </c>
      <c r="K133" s="89"/>
      <c r="L133" s="30">
        <f t="shared" si="20"/>
        <v>9459.3333333333339</v>
      </c>
      <c r="M133" s="89">
        <f t="shared" si="18"/>
        <v>16861</v>
      </c>
      <c r="N133" s="93">
        <f t="shared" si="23"/>
        <v>2.1751166653460885E-4</v>
      </c>
      <c r="O133" s="94">
        <f t="shared" si="21"/>
        <v>9.1022419217590134E-4</v>
      </c>
      <c r="P133" s="81">
        <f t="shared" si="22"/>
        <v>15.333333333332121</v>
      </c>
      <c r="Q133" s="92">
        <f t="shared" si="19"/>
        <v>0.56779945831603496</v>
      </c>
      <c r="R133" s="6"/>
      <c r="T133" s="5"/>
    </row>
    <row r="134" spans="1:22" x14ac:dyDescent="0.15">
      <c r="A134">
        <f t="shared" si="12"/>
        <v>8</v>
      </c>
      <c r="B134" s="1">
        <v>34182</v>
      </c>
      <c r="C134" s="2">
        <v>1901</v>
      </c>
      <c r="D134" s="2"/>
      <c r="E134" s="30">
        <f t="shared" si="13"/>
        <v>10730</v>
      </c>
      <c r="F134" s="2">
        <f t="shared" si="17"/>
        <v>15966</v>
      </c>
      <c r="G134" s="2">
        <v>9154</v>
      </c>
      <c r="H134" s="90">
        <f t="shared" si="14"/>
        <v>9256</v>
      </c>
      <c r="I134" s="81">
        <f t="shared" si="16"/>
        <v>-317.66666666666606</v>
      </c>
      <c r="J134" s="89">
        <f t="shared" si="15"/>
        <v>2218.6666666666661</v>
      </c>
      <c r="K134" s="89"/>
      <c r="L134" s="30">
        <f t="shared" si="20"/>
        <v>11678</v>
      </c>
      <c r="M134" s="89">
        <f t="shared" si="18"/>
        <v>17310</v>
      </c>
      <c r="N134" s="93">
        <f t="shared" si="23"/>
        <v>1.8295193834931389E-2</v>
      </c>
      <c r="O134" s="94">
        <f t="shared" si="21"/>
        <v>2.6629500029654141E-2</v>
      </c>
      <c r="P134" s="81">
        <f t="shared" si="22"/>
        <v>449</v>
      </c>
      <c r="Q134" s="92">
        <f t="shared" si="19"/>
        <v>0.53471981513575972</v>
      </c>
      <c r="R134" s="6"/>
      <c r="T134" s="5"/>
    </row>
    <row r="135" spans="1:22" x14ac:dyDescent="0.15">
      <c r="A135">
        <f t="shared" si="12"/>
        <v>9</v>
      </c>
      <c r="B135" s="1">
        <v>34213</v>
      </c>
      <c r="C135" s="2">
        <v>1738</v>
      </c>
      <c r="D135" s="2">
        <f>SUM(C133:C135)</f>
        <v>5216</v>
      </c>
      <c r="E135" s="30">
        <f t="shared" si="13"/>
        <v>12468</v>
      </c>
      <c r="F135" s="2">
        <f t="shared" si="17"/>
        <v>16344</v>
      </c>
      <c r="G135" s="2">
        <v>9762</v>
      </c>
      <c r="H135" s="90">
        <f t="shared" si="14"/>
        <v>9396.6666666666661</v>
      </c>
      <c r="I135" s="81">
        <f t="shared" si="16"/>
        <v>140.66666666666606</v>
      </c>
      <c r="J135" s="89">
        <f t="shared" si="15"/>
        <v>1597.3333333333339</v>
      </c>
      <c r="K135" s="89">
        <f>SUM(J133:J135)</f>
        <v>5546</v>
      </c>
      <c r="L135" s="30">
        <f t="shared" si="20"/>
        <v>13275.333333333334</v>
      </c>
      <c r="M135" s="89">
        <f t="shared" si="18"/>
        <v>17485</v>
      </c>
      <c r="N135" s="93">
        <f t="shared" si="23"/>
        <v>4.0237179232935238E-2</v>
      </c>
      <c r="O135" s="94">
        <f t="shared" si="21"/>
        <v>1.0109763142692074E-2</v>
      </c>
      <c r="P135" s="81">
        <f t="shared" si="22"/>
        <v>175</v>
      </c>
      <c r="Q135" s="92">
        <f t="shared" si="19"/>
        <v>0.53741302068439611</v>
      </c>
      <c r="R135" s="6"/>
      <c r="T135" s="5"/>
    </row>
    <row r="136" spans="1:22" x14ac:dyDescent="0.15">
      <c r="A136">
        <f t="shared" ref="A136:A199" si="24">MONTH(B136)</f>
        <v>10</v>
      </c>
      <c r="B136" s="1">
        <v>34243</v>
      </c>
      <c r="C136" s="2">
        <v>1787</v>
      </c>
      <c r="D136" s="2"/>
      <c r="E136" s="30">
        <f t="shared" ref="E136:E199" si="25">IF(MONTH($B136)=1,C136,C136+E135)</f>
        <v>14255</v>
      </c>
      <c r="F136" s="2">
        <f t="shared" si="17"/>
        <v>16521</v>
      </c>
      <c r="G136" s="2">
        <v>9245</v>
      </c>
      <c r="H136" s="90">
        <f t="shared" si="14"/>
        <v>9387</v>
      </c>
      <c r="I136" s="81">
        <f t="shared" si="16"/>
        <v>-9.6666666666660603</v>
      </c>
      <c r="J136" s="89">
        <f t="shared" si="15"/>
        <v>1796.6666666666661</v>
      </c>
      <c r="K136" s="89"/>
      <c r="L136" s="30">
        <f t="shared" si="20"/>
        <v>15072</v>
      </c>
      <c r="M136" s="89">
        <f t="shared" si="18"/>
        <v>17463.666666666664</v>
      </c>
      <c r="N136" s="93">
        <f t="shared" si="23"/>
        <v>2.1227242602627427E-2</v>
      </c>
      <c r="O136" s="94">
        <f t="shared" si="21"/>
        <v>-1.2200934134021235E-3</v>
      </c>
      <c r="P136" s="81">
        <f t="shared" si="22"/>
        <v>-21.333333333335759</v>
      </c>
      <c r="Q136" s="92">
        <f t="shared" si="19"/>
        <v>0.53751598557004077</v>
      </c>
      <c r="R136" s="6"/>
      <c r="T136" s="5"/>
    </row>
    <row r="137" spans="1:22" x14ac:dyDescent="0.15">
      <c r="A137">
        <f t="shared" si="24"/>
        <v>11</v>
      </c>
      <c r="B137" s="1">
        <v>34274</v>
      </c>
      <c r="C137" s="2">
        <v>1358</v>
      </c>
      <c r="D137" s="2"/>
      <c r="E137" s="30">
        <f t="shared" si="25"/>
        <v>15613</v>
      </c>
      <c r="F137" s="2">
        <f t="shared" si="17"/>
        <v>16693</v>
      </c>
      <c r="G137" s="2">
        <v>9562</v>
      </c>
      <c r="H137" s="90">
        <f t="shared" si="14"/>
        <v>9523</v>
      </c>
      <c r="I137" s="81">
        <f t="shared" si="16"/>
        <v>136</v>
      </c>
      <c r="J137" s="89">
        <f t="shared" si="15"/>
        <v>1222</v>
      </c>
      <c r="K137" s="89"/>
      <c r="L137" s="30">
        <f t="shared" si="20"/>
        <v>16294</v>
      </c>
      <c r="M137" s="89">
        <f t="shared" si="18"/>
        <v>17401.333333333336</v>
      </c>
      <c r="N137" s="93">
        <f t="shared" si="23"/>
        <v>2.1804658445879976E-2</v>
      </c>
      <c r="O137" s="94">
        <f t="shared" si="21"/>
        <v>-3.56931534042082E-3</v>
      </c>
      <c r="P137" s="81">
        <f t="shared" si="22"/>
        <v>-62.333333333328483</v>
      </c>
      <c r="Q137" s="92">
        <f t="shared" si="19"/>
        <v>0.54725691517891339</v>
      </c>
      <c r="R137" s="6"/>
      <c r="T137" s="5"/>
    </row>
    <row r="138" spans="1:22" x14ac:dyDescent="0.15">
      <c r="A138">
        <f t="shared" si="24"/>
        <v>12</v>
      </c>
      <c r="B138" s="1">
        <v>34304</v>
      </c>
      <c r="C138" s="2">
        <v>1575</v>
      </c>
      <c r="D138" s="2">
        <f>SUM(C136:C138)</f>
        <v>4720</v>
      </c>
      <c r="E138" s="30">
        <f t="shared" si="25"/>
        <v>17188</v>
      </c>
      <c r="F138" s="4">
        <f t="shared" si="17"/>
        <v>17188</v>
      </c>
      <c r="G138" s="2">
        <v>10135</v>
      </c>
      <c r="H138" s="90">
        <f t="shared" ref="H138:H201" si="26">AVERAGE(G136:G138)</f>
        <v>9647.3333333333339</v>
      </c>
      <c r="I138" s="81">
        <f t="shared" si="16"/>
        <v>124.33333333333394</v>
      </c>
      <c r="J138" s="89">
        <f t="shared" ref="J138:J201" si="27">C138-I138</f>
        <v>1450.6666666666661</v>
      </c>
      <c r="K138" s="89">
        <f>SUM(J136:J138)</f>
        <v>4469.3333333333321</v>
      </c>
      <c r="L138" s="30">
        <f t="shared" si="20"/>
        <v>17744.666666666664</v>
      </c>
      <c r="M138" s="91">
        <f t="shared" si="18"/>
        <v>17744.666666666664</v>
      </c>
      <c r="N138" s="93">
        <f t="shared" si="23"/>
        <v>4.1394420751985406E-2</v>
      </c>
      <c r="O138" s="94">
        <f t="shared" si="21"/>
        <v>1.9730288866753209E-2</v>
      </c>
      <c r="P138" s="81">
        <f t="shared" si="22"/>
        <v>343.33333333332848</v>
      </c>
      <c r="Q138" s="92">
        <f t="shared" si="19"/>
        <v>0.54367509486418464</v>
      </c>
      <c r="R138" s="6"/>
      <c r="T138" s="5"/>
    </row>
    <row r="139" spans="1:22" x14ac:dyDescent="0.15">
      <c r="A139">
        <f t="shared" si="24"/>
        <v>1</v>
      </c>
      <c r="B139" s="1">
        <v>34335</v>
      </c>
      <c r="C139" s="2">
        <v>1363</v>
      </c>
      <c r="D139" s="2"/>
      <c r="E139" s="30">
        <f t="shared" si="25"/>
        <v>1363</v>
      </c>
      <c r="F139" s="2">
        <f t="shared" si="17"/>
        <v>17666</v>
      </c>
      <c r="G139" s="2">
        <v>10283</v>
      </c>
      <c r="H139" s="90">
        <f t="shared" si="26"/>
        <v>9993.3333333333339</v>
      </c>
      <c r="I139" s="81">
        <f t="shared" ref="I139:I202" si="28">H139-H138</f>
        <v>346</v>
      </c>
      <c r="J139" s="89">
        <f t="shared" si="27"/>
        <v>1017</v>
      </c>
      <c r="K139" s="89"/>
      <c r="L139" s="30">
        <f t="shared" si="20"/>
        <v>1017</v>
      </c>
      <c r="M139" s="89">
        <f t="shared" si="18"/>
        <v>18284.333333333332</v>
      </c>
      <c r="N139" s="93">
        <f t="shared" si="23"/>
        <v>9.6818699886024762E-2</v>
      </c>
      <c r="O139" s="94">
        <f t="shared" si="21"/>
        <v>3.0412894015103165E-2</v>
      </c>
      <c r="P139" s="81">
        <f t="shared" si="22"/>
        <v>539.66666666666788</v>
      </c>
      <c r="Q139" s="92">
        <f t="shared" si="19"/>
        <v>0.5465516927059596</v>
      </c>
      <c r="R139" s="6">
        <v>1998</v>
      </c>
      <c r="T139" s="5"/>
    </row>
    <row r="140" spans="1:22" x14ac:dyDescent="0.15">
      <c r="A140">
        <f t="shared" si="24"/>
        <v>2</v>
      </c>
      <c r="B140" s="1">
        <v>34366</v>
      </c>
      <c r="C140" s="2">
        <v>1438</v>
      </c>
      <c r="D140" s="2"/>
      <c r="E140" s="30">
        <f t="shared" si="25"/>
        <v>2801</v>
      </c>
      <c r="F140" s="2">
        <f t="shared" si="17"/>
        <v>17940</v>
      </c>
      <c r="G140" s="2">
        <v>10340</v>
      </c>
      <c r="H140" s="90">
        <f t="shared" si="26"/>
        <v>10252.666666666666</v>
      </c>
      <c r="I140" s="81">
        <f t="shared" si="28"/>
        <v>259.33333333333212</v>
      </c>
      <c r="J140" s="89">
        <f t="shared" si="27"/>
        <v>1178.6666666666679</v>
      </c>
      <c r="K140" s="89"/>
      <c r="L140" s="30">
        <f t="shared" si="20"/>
        <v>2195.6666666666679</v>
      </c>
      <c r="M140" s="89">
        <f t="shared" si="18"/>
        <v>18621</v>
      </c>
      <c r="N140" s="93">
        <f t="shared" si="23"/>
        <v>0.11092771204136409</v>
      </c>
      <c r="O140" s="94">
        <f t="shared" si="21"/>
        <v>1.8412848887025435E-2</v>
      </c>
      <c r="P140" s="81">
        <f t="shared" si="22"/>
        <v>336.66666666666788</v>
      </c>
      <c r="Q140" s="92">
        <f t="shared" si="19"/>
        <v>0.55059699622290248</v>
      </c>
      <c r="R140" s="6"/>
      <c r="T140" s="5"/>
    </row>
    <row r="141" spans="1:22" x14ac:dyDescent="0.15">
      <c r="A141">
        <f t="shared" si="24"/>
        <v>3</v>
      </c>
      <c r="B141" s="1">
        <v>34394</v>
      </c>
      <c r="C141" s="2">
        <v>1556</v>
      </c>
      <c r="D141" s="2">
        <f>SUM(C139:C141)</f>
        <v>4357</v>
      </c>
      <c r="E141" s="30">
        <f t="shared" si="25"/>
        <v>4357</v>
      </c>
      <c r="F141" s="2">
        <f t="shared" si="17"/>
        <v>18356</v>
      </c>
      <c r="G141" s="2">
        <v>10018</v>
      </c>
      <c r="H141" s="90">
        <f t="shared" si="26"/>
        <v>10213.666666666666</v>
      </c>
      <c r="I141" s="81">
        <f t="shared" si="28"/>
        <v>-39</v>
      </c>
      <c r="J141" s="89">
        <f t="shared" si="27"/>
        <v>1595</v>
      </c>
      <c r="K141" s="89">
        <f>SUM(J139:J141)</f>
        <v>3790.6666666666679</v>
      </c>
      <c r="L141" s="30">
        <f t="shared" si="20"/>
        <v>3790.6666666666679</v>
      </c>
      <c r="M141" s="89">
        <f t="shared" si="18"/>
        <v>19146.666666666668</v>
      </c>
      <c r="N141" s="93">
        <f t="shared" si="23"/>
        <v>0.16900032562683176</v>
      </c>
      <c r="O141" s="94">
        <f t="shared" si="21"/>
        <v>2.8229776417306729E-2</v>
      </c>
      <c r="P141" s="81">
        <f t="shared" si="22"/>
        <v>525.66666666666788</v>
      </c>
      <c r="Q141" s="92">
        <f t="shared" si="19"/>
        <v>0.53344359331476321</v>
      </c>
      <c r="R141" s="6"/>
      <c r="T141" s="5"/>
    </row>
    <row r="142" spans="1:22" x14ac:dyDescent="0.15">
      <c r="A142">
        <f t="shared" si="24"/>
        <v>4</v>
      </c>
      <c r="B142" s="1">
        <v>34425</v>
      </c>
      <c r="C142" s="2">
        <v>1653</v>
      </c>
      <c r="D142" s="2"/>
      <c r="E142" s="30">
        <f t="shared" si="25"/>
        <v>6010</v>
      </c>
      <c r="F142" s="2">
        <f t="shared" si="17"/>
        <v>18585</v>
      </c>
      <c r="G142" s="2">
        <v>10220</v>
      </c>
      <c r="H142" s="90">
        <f t="shared" si="26"/>
        <v>10192.666666666666</v>
      </c>
      <c r="I142" s="81">
        <f t="shared" si="28"/>
        <v>-21</v>
      </c>
      <c r="J142" s="89">
        <f t="shared" si="27"/>
        <v>1674</v>
      </c>
      <c r="K142" s="89"/>
      <c r="L142" s="30">
        <f t="shared" si="20"/>
        <v>5464.6666666666679</v>
      </c>
      <c r="M142" s="89">
        <f t="shared" si="18"/>
        <v>18880.666666666668</v>
      </c>
      <c r="N142" s="93">
        <f t="shared" si="23"/>
        <v>0.11827999447197501</v>
      </c>
      <c r="O142" s="94">
        <f t="shared" si="21"/>
        <v>-1.3892757660167177E-2</v>
      </c>
      <c r="P142" s="81">
        <f t="shared" si="22"/>
        <v>-266</v>
      </c>
      <c r="Q142" s="92">
        <f t="shared" si="19"/>
        <v>0.53984675682355843</v>
      </c>
      <c r="R142" s="6"/>
      <c r="T142" s="5"/>
      <c r="U142" s="3"/>
      <c r="V142" s="6"/>
    </row>
    <row r="143" spans="1:22" x14ac:dyDescent="0.15">
      <c r="A143">
        <f t="shared" si="24"/>
        <v>5</v>
      </c>
      <c r="B143" s="1">
        <v>34455</v>
      </c>
      <c r="C143" s="2">
        <v>1487</v>
      </c>
      <c r="D143" s="2"/>
      <c r="E143" s="30">
        <f t="shared" si="25"/>
        <v>7497</v>
      </c>
      <c r="F143" s="2">
        <f t="shared" si="17"/>
        <v>18742</v>
      </c>
      <c r="G143" s="2">
        <v>10182</v>
      </c>
      <c r="H143" s="90">
        <f t="shared" si="26"/>
        <v>10140</v>
      </c>
      <c r="I143" s="81">
        <f t="shared" si="28"/>
        <v>-52.66666666666606</v>
      </c>
      <c r="J143" s="89">
        <f t="shared" si="27"/>
        <v>1539.6666666666661</v>
      </c>
      <c r="K143" s="89"/>
      <c r="L143" s="30">
        <f t="shared" si="20"/>
        <v>7004.3333333333339</v>
      </c>
      <c r="M143" s="89">
        <f t="shared" si="18"/>
        <v>18748</v>
      </c>
      <c r="N143" s="93">
        <f t="shared" si="23"/>
        <v>0.11250890102065036</v>
      </c>
      <c r="O143" s="94">
        <f t="shared" si="21"/>
        <v>-7.0265880442075268E-3</v>
      </c>
      <c r="P143" s="81">
        <f t="shared" si="22"/>
        <v>-132.66666666666788</v>
      </c>
      <c r="Q143" s="92">
        <f t="shared" si="19"/>
        <v>0.54085769148709195</v>
      </c>
      <c r="R143" s="6"/>
      <c r="T143" s="5"/>
    </row>
    <row r="144" spans="1:22" x14ac:dyDescent="0.15">
      <c r="A144">
        <f t="shared" si="24"/>
        <v>6</v>
      </c>
      <c r="B144" s="1">
        <v>34486</v>
      </c>
      <c r="C144" s="2">
        <v>1746</v>
      </c>
      <c r="D144" s="2">
        <f>SUM(C142:C144)</f>
        <v>4886</v>
      </c>
      <c r="E144" s="30">
        <f t="shared" si="25"/>
        <v>9243</v>
      </c>
      <c r="F144" s="2">
        <f t="shared" si="17"/>
        <v>19179</v>
      </c>
      <c r="G144" s="2">
        <v>10244</v>
      </c>
      <c r="H144" s="90">
        <f t="shared" si="26"/>
        <v>10215.333333333334</v>
      </c>
      <c r="I144" s="81">
        <f t="shared" si="28"/>
        <v>75.33333333333394</v>
      </c>
      <c r="J144" s="89">
        <f t="shared" si="27"/>
        <v>1670.6666666666661</v>
      </c>
      <c r="K144" s="89">
        <f>SUM(J142:J144)</f>
        <v>4884.3333333333321</v>
      </c>
      <c r="L144" s="30">
        <f t="shared" si="20"/>
        <v>8675</v>
      </c>
      <c r="M144" s="89">
        <f t="shared" si="18"/>
        <v>18690.333333333328</v>
      </c>
      <c r="N144" s="93">
        <f t="shared" si="23"/>
        <v>0.10950392781526364</v>
      </c>
      <c r="O144" s="94">
        <f t="shared" si="21"/>
        <v>-3.0758836498118169E-3</v>
      </c>
      <c r="P144" s="81">
        <f t="shared" si="22"/>
        <v>-57.666666666671517</v>
      </c>
      <c r="Q144" s="92">
        <f t="shared" si="19"/>
        <v>0.54655704374810521</v>
      </c>
      <c r="R144" s="6"/>
      <c r="T144" s="5"/>
    </row>
    <row r="145" spans="1:21" x14ac:dyDescent="0.15">
      <c r="A145">
        <f t="shared" si="24"/>
        <v>7</v>
      </c>
      <c r="B145" s="1">
        <v>34516</v>
      </c>
      <c r="C145" s="2">
        <v>1752</v>
      </c>
      <c r="D145" s="2"/>
      <c r="E145" s="30">
        <f t="shared" si="25"/>
        <v>10995</v>
      </c>
      <c r="F145" s="2">
        <f t="shared" si="17"/>
        <v>19354</v>
      </c>
      <c r="G145" s="2">
        <v>10273</v>
      </c>
      <c r="H145" s="90">
        <f t="shared" si="26"/>
        <v>10233</v>
      </c>
      <c r="I145" s="81">
        <f t="shared" si="28"/>
        <v>17.66666666666606</v>
      </c>
      <c r="J145" s="89">
        <f t="shared" si="27"/>
        <v>1734.3333333333339</v>
      </c>
      <c r="K145" s="89"/>
      <c r="L145" s="30">
        <f t="shared" si="20"/>
        <v>10409.333333333334</v>
      </c>
      <c r="M145" s="89">
        <f t="shared" si="18"/>
        <v>18694.666666666664</v>
      </c>
      <c r="N145" s="93">
        <f t="shared" si="23"/>
        <v>0.10875195223691736</v>
      </c>
      <c r="O145" s="94">
        <f t="shared" si="21"/>
        <v>2.3184890585170592E-4</v>
      </c>
      <c r="P145" s="81">
        <f t="shared" si="22"/>
        <v>4.3333333333357587</v>
      </c>
      <c r="Q145" s="92">
        <f t="shared" si="19"/>
        <v>0.54737536552314392</v>
      </c>
      <c r="R145" s="6"/>
      <c r="T145" s="5"/>
    </row>
    <row r="146" spans="1:21" x14ac:dyDescent="0.15">
      <c r="A146">
        <f t="shared" si="24"/>
        <v>8</v>
      </c>
      <c r="B146" s="1">
        <v>34547</v>
      </c>
      <c r="C146" s="2">
        <v>1799</v>
      </c>
      <c r="D146" s="2"/>
      <c r="E146" s="30">
        <f t="shared" si="25"/>
        <v>12794</v>
      </c>
      <c r="F146" s="2">
        <f t="shared" ref="F146:F209" si="29">SUM(C135:C146)</f>
        <v>19252</v>
      </c>
      <c r="G146" s="2">
        <v>10568</v>
      </c>
      <c r="H146" s="90">
        <f t="shared" si="26"/>
        <v>10361.666666666666</v>
      </c>
      <c r="I146" s="81">
        <f t="shared" si="28"/>
        <v>128.66666666666606</v>
      </c>
      <c r="J146" s="89">
        <f t="shared" si="27"/>
        <v>1670.3333333333339</v>
      </c>
      <c r="K146" s="89"/>
      <c r="L146" s="30">
        <f t="shared" si="20"/>
        <v>12079.666666666668</v>
      </c>
      <c r="M146" s="89">
        <f t="shared" si="18"/>
        <v>18146.333333333336</v>
      </c>
      <c r="N146" s="93">
        <f t="shared" si="23"/>
        <v>4.831503947621818E-2</v>
      </c>
      <c r="O146" s="94">
        <f t="shared" si="21"/>
        <v>-2.933100349475759E-2</v>
      </c>
      <c r="P146" s="81">
        <f t="shared" si="22"/>
        <v>-548.33333333332848</v>
      </c>
      <c r="Q146" s="92">
        <f t="shared" si="19"/>
        <v>0.57100608019985666</v>
      </c>
      <c r="R146" s="6"/>
      <c r="T146" s="5"/>
    </row>
    <row r="147" spans="1:21" x14ac:dyDescent="0.15">
      <c r="A147">
        <f t="shared" si="24"/>
        <v>9</v>
      </c>
      <c r="B147" s="1">
        <v>34578</v>
      </c>
      <c r="C147" s="2">
        <v>1954</v>
      </c>
      <c r="D147" s="2">
        <f>SUM(C145:C147)</f>
        <v>5505</v>
      </c>
      <c r="E147" s="30">
        <f t="shared" si="25"/>
        <v>14748</v>
      </c>
      <c r="F147" s="2">
        <f t="shared" si="29"/>
        <v>19468</v>
      </c>
      <c r="G147" s="2">
        <v>11264</v>
      </c>
      <c r="H147" s="90">
        <f t="shared" si="26"/>
        <v>10701.666666666666</v>
      </c>
      <c r="I147" s="81">
        <f t="shared" si="28"/>
        <v>340</v>
      </c>
      <c r="J147" s="89">
        <f t="shared" si="27"/>
        <v>1614</v>
      </c>
      <c r="K147" s="89">
        <f>SUM(J145:J147)</f>
        <v>5018.6666666666679</v>
      </c>
      <c r="L147" s="30">
        <f t="shared" si="20"/>
        <v>13693.666666666668</v>
      </c>
      <c r="M147" s="89">
        <f t="shared" ref="M147:M210" si="30">SUM(J136:J147)</f>
        <v>18163</v>
      </c>
      <c r="N147" s="93">
        <f t="shared" si="23"/>
        <v>3.8776093794681055E-2</v>
      </c>
      <c r="O147" s="94">
        <f t="shared" si="21"/>
        <v>9.1845919285793443E-4</v>
      </c>
      <c r="P147" s="81">
        <f t="shared" si="22"/>
        <v>16.666666666664241</v>
      </c>
      <c r="Q147" s="92">
        <f t="shared" ref="Q147:Q210" si="31">H147/M147</f>
        <v>0.58920149020903301</v>
      </c>
      <c r="R147" s="6"/>
      <c r="T147" s="5"/>
    </row>
    <row r="148" spans="1:21" x14ac:dyDescent="0.15">
      <c r="A148">
        <f t="shared" si="24"/>
        <v>10</v>
      </c>
      <c r="B148" s="1">
        <v>34608</v>
      </c>
      <c r="C148" s="2">
        <v>1938</v>
      </c>
      <c r="D148" s="2"/>
      <c r="E148" s="30">
        <f t="shared" si="25"/>
        <v>16686</v>
      </c>
      <c r="F148" s="2">
        <f t="shared" si="29"/>
        <v>19619</v>
      </c>
      <c r="G148" s="2">
        <v>11798</v>
      </c>
      <c r="H148" s="90">
        <f t="shared" si="26"/>
        <v>11210</v>
      </c>
      <c r="I148" s="81">
        <f t="shared" si="28"/>
        <v>508.33333333333394</v>
      </c>
      <c r="J148" s="89">
        <f t="shared" si="27"/>
        <v>1429.6666666666661</v>
      </c>
      <c r="K148" s="89"/>
      <c r="L148" s="30">
        <f t="shared" ref="L148:L211" si="32">IF(MONTH($B148)=1,J148,J148+L147)</f>
        <v>15123.333333333334</v>
      </c>
      <c r="M148" s="89">
        <f t="shared" si="30"/>
        <v>17796</v>
      </c>
      <c r="N148" s="93">
        <f t="shared" si="23"/>
        <v>1.9029986066309235E-2</v>
      </c>
      <c r="O148" s="94">
        <f t="shared" ref="O148:O193" si="33">M148/M147-1</f>
        <v>-2.0205913120079244E-2</v>
      </c>
      <c r="P148" s="81">
        <f t="shared" ref="P148:P193" si="34">M148-M147</f>
        <v>-367</v>
      </c>
      <c r="Q148" s="92">
        <f t="shared" si="31"/>
        <v>0.62991683524387498</v>
      </c>
      <c r="R148" s="6"/>
      <c r="T148" s="5"/>
    </row>
    <row r="149" spans="1:21" x14ac:dyDescent="0.15">
      <c r="A149">
        <f t="shared" si="24"/>
        <v>11</v>
      </c>
      <c r="B149" s="1">
        <v>34639</v>
      </c>
      <c r="C149" s="2">
        <v>1664</v>
      </c>
      <c r="D149" s="2"/>
      <c r="E149" s="30">
        <f t="shared" si="25"/>
        <v>18350</v>
      </c>
      <c r="F149" s="2">
        <f t="shared" si="29"/>
        <v>19925</v>
      </c>
      <c r="G149" s="2">
        <v>12715</v>
      </c>
      <c r="H149" s="90">
        <f t="shared" si="26"/>
        <v>11925.666666666666</v>
      </c>
      <c r="I149" s="81">
        <f t="shared" si="28"/>
        <v>715.66666666666606</v>
      </c>
      <c r="J149" s="89">
        <f t="shared" si="27"/>
        <v>948.33333333333394</v>
      </c>
      <c r="K149" s="89"/>
      <c r="L149" s="30">
        <f t="shared" si="32"/>
        <v>16071.666666666668</v>
      </c>
      <c r="M149" s="89">
        <f t="shared" si="30"/>
        <v>17522.333333333336</v>
      </c>
      <c r="N149" s="93">
        <f t="shared" si="23"/>
        <v>6.9534901540111438E-3</v>
      </c>
      <c r="O149" s="94">
        <f t="shared" si="33"/>
        <v>-1.5377987562747997E-2</v>
      </c>
      <c r="P149" s="81">
        <f t="shared" si="34"/>
        <v>-273.66666666666424</v>
      </c>
      <c r="Q149" s="92">
        <f t="shared" si="31"/>
        <v>0.68059809386116754</v>
      </c>
      <c r="R149" s="6"/>
      <c r="T149" s="5"/>
    </row>
    <row r="150" spans="1:21" x14ac:dyDescent="0.15">
      <c r="A150">
        <f t="shared" si="24"/>
        <v>12</v>
      </c>
      <c r="B150" s="1">
        <v>34669</v>
      </c>
      <c r="C150" s="2">
        <v>1749</v>
      </c>
      <c r="D150" s="2">
        <f>SUM(C148:C150)</f>
        <v>5351</v>
      </c>
      <c r="E150" s="30">
        <f t="shared" si="25"/>
        <v>20099</v>
      </c>
      <c r="F150" s="4">
        <f t="shared" si="29"/>
        <v>20099</v>
      </c>
      <c r="G150" s="2">
        <v>13284</v>
      </c>
      <c r="H150" s="90">
        <f t="shared" si="26"/>
        <v>12599</v>
      </c>
      <c r="I150" s="81">
        <f t="shared" si="28"/>
        <v>673.33333333333394</v>
      </c>
      <c r="J150" s="89">
        <f t="shared" si="27"/>
        <v>1075.6666666666661</v>
      </c>
      <c r="K150" s="89">
        <f>SUM(J148:J150)</f>
        <v>3453.6666666666661</v>
      </c>
      <c r="L150" s="30">
        <f t="shared" si="32"/>
        <v>17147.333333333336</v>
      </c>
      <c r="M150" s="91">
        <f t="shared" si="30"/>
        <v>17147.333333333336</v>
      </c>
      <c r="N150" s="93">
        <f t="shared" si="23"/>
        <v>-3.366269677273892E-2</v>
      </c>
      <c r="O150" s="94">
        <f t="shared" si="33"/>
        <v>-2.1401259345216528E-2</v>
      </c>
      <c r="P150" s="81">
        <f t="shared" si="34"/>
        <v>-375</v>
      </c>
      <c r="Q150" s="92">
        <f t="shared" si="31"/>
        <v>0.73474981532599815</v>
      </c>
      <c r="R150" s="6"/>
      <c r="T150" s="5"/>
    </row>
    <row r="151" spans="1:21" x14ac:dyDescent="0.15">
      <c r="A151">
        <f t="shared" si="24"/>
        <v>1</v>
      </c>
      <c r="B151" s="1">
        <v>34700</v>
      </c>
      <c r="C151" s="2">
        <v>1507</v>
      </c>
      <c r="D151" s="2"/>
      <c r="E151" s="30">
        <f t="shared" si="25"/>
        <v>1507</v>
      </c>
      <c r="F151" s="2">
        <f t="shared" si="29"/>
        <v>20243</v>
      </c>
      <c r="G151" s="2">
        <v>13549</v>
      </c>
      <c r="H151" s="90">
        <f t="shared" si="26"/>
        <v>13182.666666666666</v>
      </c>
      <c r="I151" s="81">
        <f t="shared" si="28"/>
        <v>583.66666666666606</v>
      </c>
      <c r="J151" s="89">
        <f t="shared" si="27"/>
        <v>923.33333333333394</v>
      </c>
      <c r="K151" s="89"/>
      <c r="L151" s="30">
        <f t="shared" si="32"/>
        <v>923.33333333333394</v>
      </c>
      <c r="M151" s="89">
        <f t="shared" si="30"/>
        <v>17053.666666666668</v>
      </c>
      <c r="N151" s="93">
        <f t="shared" si="23"/>
        <v>-6.7307166426631038E-2</v>
      </c>
      <c r="O151" s="94">
        <f t="shared" si="33"/>
        <v>-5.4624625792154546E-3</v>
      </c>
      <c r="P151" s="81">
        <f t="shared" si="34"/>
        <v>-93.666666666667879</v>
      </c>
      <c r="Q151" s="92">
        <f t="shared" si="31"/>
        <v>0.77301069173784709</v>
      </c>
      <c r="R151" s="6">
        <v>1999</v>
      </c>
      <c r="T151" s="5"/>
    </row>
    <row r="152" spans="1:21" x14ac:dyDescent="0.15">
      <c r="A152">
        <f t="shared" si="24"/>
        <v>2</v>
      </c>
      <c r="B152" s="1">
        <v>34731</v>
      </c>
      <c r="C152" s="2">
        <v>1597</v>
      </c>
      <c r="D152" s="2"/>
      <c r="E152" s="30">
        <f t="shared" si="25"/>
        <v>3104</v>
      </c>
      <c r="F152" s="2">
        <f t="shared" si="29"/>
        <v>20402</v>
      </c>
      <c r="G152" s="2">
        <v>13519</v>
      </c>
      <c r="H152" s="90">
        <f t="shared" si="26"/>
        <v>13450.666666666666</v>
      </c>
      <c r="I152" s="81">
        <f t="shared" si="28"/>
        <v>268</v>
      </c>
      <c r="J152" s="89">
        <f t="shared" si="27"/>
        <v>1329</v>
      </c>
      <c r="K152" s="89"/>
      <c r="L152" s="30">
        <f t="shared" si="32"/>
        <v>2252.3333333333339</v>
      </c>
      <c r="M152" s="89">
        <f t="shared" si="30"/>
        <v>17204</v>
      </c>
      <c r="N152" s="93">
        <f t="shared" si="23"/>
        <v>-7.6096879866817013E-2</v>
      </c>
      <c r="O152" s="94">
        <f t="shared" si="33"/>
        <v>8.8153085357987049E-3</v>
      </c>
      <c r="P152" s="81">
        <f t="shared" si="34"/>
        <v>150.33333333333212</v>
      </c>
      <c r="Q152" s="92">
        <f t="shared" si="31"/>
        <v>0.78183368208943649</v>
      </c>
      <c r="R152" s="6"/>
      <c r="T152" s="5"/>
    </row>
    <row r="153" spans="1:21" x14ac:dyDescent="0.15">
      <c r="A153">
        <f t="shared" si="24"/>
        <v>3</v>
      </c>
      <c r="B153" s="1">
        <v>34759</v>
      </c>
      <c r="C153" s="2">
        <v>1854</v>
      </c>
      <c r="D153" s="2">
        <f>SUM(C151:C153)</f>
        <v>4958</v>
      </c>
      <c r="E153" s="30">
        <f t="shared" si="25"/>
        <v>4958</v>
      </c>
      <c r="F153" s="2">
        <f t="shared" si="29"/>
        <v>20700</v>
      </c>
      <c r="G153" s="2">
        <v>13633</v>
      </c>
      <c r="H153" s="90">
        <f t="shared" si="26"/>
        <v>13567</v>
      </c>
      <c r="I153" s="81">
        <f t="shared" si="28"/>
        <v>116.33333333333394</v>
      </c>
      <c r="J153" s="89">
        <f t="shared" si="27"/>
        <v>1737.6666666666661</v>
      </c>
      <c r="K153" s="89">
        <f>SUM(J151:J153)</f>
        <v>3990</v>
      </c>
      <c r="L153" s="30">
        <f t="shared" si="32"/>
        <v>3990</v>
      </c>
      <c r="M153" s="89">
        <f t="shared" si="30"/>
        <v>17346.666666666664</v>
      </c>
      <c r="N153" s="93">
        <f t="shared" si="23"/>
        <v>-9.4011142061281472E-2</v>
      </c>
      <c r="O153" s="94">
        <f t="shared" si="33"/>
        <v>8.2926451212894658E-3</v>
      </c>
      <c r="P153" s="81">
        <f t="shared" si="34"/>
        <v>142.66666666666424</v>
      </c>
      <c r="Q153" s="92">
        <f t="shared" si="31"/>
        <v>0.78210991544965425</v>
      </c>
      <c r="R153" s="6"/>
      <c r="T153" s="5"/>
    </row>
    <row r="154" spans="1:21" x14ac:dyDescent="0.15">
      <c r="A154">
        <f t="shared" si="24"/>
        <v>4</v>
      </c>
      <c r="B154" s="1">
        <v>34790</v>
      </c>
      <c r="C154" s="2">
        <v>1320</v>
      </c>
      <c r="D154" s="2"/>
      <c r="E154" s="30">
        <f t="shared" si="25"/>
        <v>6278</v>
      </c>
      <c r="F154" s="2">
        <f t="shared" si="29"/>
        <v>20367</v>
      </c>
      <c r="G154" s="2">
        <v>13511</v>
      </c>
      <c r="H154" s="90">
        <f t="shared" si="26"/>
        <v>13554.333333333334</v>
      </c>
      <c r="I154" s="81">
        <f t="shared" si="28"/>
        <v>-12.66666666666606</v>
      </c>
      <c r="J154" s="89">
        <f t="shared" si="27"/>
        <v>1332.6666666666661</v>
      </c>
      <c r="K154" s="89"/>
      <c r="L154" s="30">
        <f t="shared" si="32"/>
        <v>5322.6666666666661</v>
      </c>
      <c r="M154" s="89">
        <f t="shared" si="30"/>
        <v>17005.333333333332</v>
      </c>
      <c r="N154" s="93">
        <f t="shared" si="23"/>
        <v>-9.9325588785706853E-2</v>
      </c>
      <c r="O154" s="94">
        <f t="shared" si="33"/>
        <v>-1.9677171406610183E-2</v>
      </c>
      <c r="P154" s="81">
        <f t="shared" si="34"/>
        <v>-341.33333333333212</v>
      </c>
      <c r="Q154" s="92">
        <f t="shared" si="31"/>
        <v>0.79706366630076853</v>
      </c>
      <c r="R154" s="6"/>
      <c r="T154" s="5"/>
    </row>
    <row r="155" spans="1:21" x14ac:dyDescent="0.15">
      <c r="A155">
        <f t="shared" si="24"/>
        <v>5</v>
      </c>
      <c r="B155" s="1">
        <v>34820</v>
      </c>
      <c r="C155" s="2">
        <v>1267</v>
      </c>
      <c r="D155" s="2"/>
      <c r="E155" s="30">
        <f t="shared" si="25"/>
        <v>7545</v>
      </c>
      <c r="F155" s="2">
        <f t="shared" si="29"/>
        <v>20147</v>
      </c>
      <c r="G155" s="2">
        <v>13750</v>
      </c>
      <c r="H155" s="90">
        <f t="shared" si="26"/>
        <v>13631.333333333334</v>
      </c>
      <c r="I155" s="81">
        <f t="shared" si="28"/>
        <v>77</v>
      </c>
      <c r="J155" s="89">
        <f t="shared" si="27"/>
        <v>1190</v>
      </c>
      <c r="K155" s="89"/>
      <c r="L155" s="30">
        <f t="shared" si="32"/>
        <v>6512.6666666666661</v>
      </c>
      <c r="M155" s="89">
        <f t="shared" si="30"/>
        <v>16655.666666666664</v>
      </c>
      <c r="N155" s="93">
        <f t="shared" si="23"/>
        <v>-0.11160301543275741</v>
      </c>
      <c r="O155" s="94">
        <f t="shared" si="33"/>
        <v>-2.0562176572055946E-2</v>
      </c>
      <c r="P155" s="81">
        <f t="shared" si="34"/>
        <v>-349.66666666666788</v>
      </c>
      <c r="Q155" s="92">
        <f t="shared" si="31"/>
        <v>0.81842015730382067</v>
      </c>
      <c r="R155" s="6"/>
      <c r="T155" s="5"/>
    </row>
    <row r="156" spans="1:21" x14ac:dyDescent="0.15">
      <c r="A156">
        <f t="shared" si="24"/>
        <v>6</v>
      </c>
      <c r="B156" s="1">
        <v>34851</v>
      </c>
      <c r="C156" s="2">
        <v>1539</v>
      </c>
      <c r="D156" s="2">
        <f>SUM(C154:C156)</f>
        <v>4126</v>
      </c>
      <c r="E156" s="30">
        <f t="shared" si="25"/>
        <v>9084</v>
      </c>
      <c r="F156" s="2">
        <f t="shared" si="29"/>
        <v>19940</v>
      </c>
      <c r="G156" s="2">
        <v>13981</v>
      </c>
      <c r="H156" s="90">
        <f t="shared" si="26"/>
        <v>13747.333333333334</v>
      </c>
      <c r="I156" s="81">
        <f t="shared" si="28"/>
        <v>116</v>
      </c>
      <c r="J156" s="89">
        <f t="shared" si="27"/>
        <v>1423</v>
      </c>
      <c r="K156" s="89">
        <f>SUM(J154:J156)</f>
        <v>3945.6666666666661</v>
      </c>
      <c r="L156" s="30">
        <f t="shared" si="32"/>
        <v>7935.6666666666661</v>
      </c>
      <c r="M156" s="89">
        <f t="shared" si="30"/>
        <v>16408</v>
      </c>
      <c r="N156" s="93">
        <f t="shared" si="23"/>
        <v>-0.12211303525886796</v>
      </c>
      <c r="O156" s="94">
        <f t="shared" si="33"/>
        <v>-1.4869814077290822E-2</v>
      </c>
      <c r="P156" s="81">
        <f t="shared" si="34"/>
        <v>-247.66666666666424</v>
      </c>
      <c r="Q156" s="92">
        <f t="shared" si="31"/>
        <v>0.83784332845766296</v>
      </c>
      <c r="R156" s="6"/>
      <c r="T156" s="5"/>
    </row>
    <row r="157" spans="1:21" x14ac:dyDescent="0.15">
      <c r="A157">
        <f t="shared" si="24"/>
        <v>7</v>
      </c>
      <c r="B157" s="1">
        <v>34881</v>
      </c>
      <c r="C157" s="2">
        <v>1189</v>
      </c>
      <c r="D157" s="2"/>
      <c r="E157" s="30">
        <f t="shared" si="25"/>
        <v>10273</v>
      </c>
      <c r="F157" s="2">
        <f t="shared" si="29"/>
        <v>19377</v>
      </c>
      <c r="G157" s="2">
        <v>13972</v>
      </c>
      <c r="H157" s="90">
        <f t="shared" si="26"/>
        <v>13901</v>
      </c>
      <c r="I157" s="81">
        <f t="shared" si="28"/>
        <v>153.66666666666606</v>
      </c>
      <c r="J157" s="89">
        <f t="shared" si="27"/>
        <v>1035.3333333333339</v>
      </c>
      <c r="K157" s="89"/>
      <c r="L157" s="30">
        <f t="shared" si="32"/>
        <v>8971</v>
      </c>
      <c r="M157" s="89">
        <f t="shared" si="30"/>
        <v>15709</v>
      </c>
      <c r="N157" s="93">
        <f t="shared" si="23"/>
        <v>-0.15970686826902492</v>
      </c>
      <c r="O157" s="94">
        <f t="shared" si="33"/>
        <v>-4.260117016089715E-2</v>
      </c>
      <c r="P157" s="81">
        <f t="shared" si="34"/>
        <v>-699</v>
      </c>
      <c r="Q157" s="92">
        <f t="shared" si="31"/>
        <v>0.88490674135845693</v>
      </c>
      <c r="R157" s="6"/>
      <c r="T157" s="5" t="s">
        <v>16</v>
      </c>
      <c r="U157" s="5" t="s">
        <v>16</v>
      </c>
    </row>
    <row r="158" spans="1:21" x14ac:dyDescent="0.15">
      <c r="A158">
        <f t="shared" si="24"/>
        <v>8</v>
      </c>
      <c r="B158" s="1">
        <v>34912</v>
      </c>
      <c r="C158" s="2">
        <v>1363</v>
      </c>
      <c r="D158" s="2"/>
      <c r="E158" s="30">
        <f t="shared" si="25"/>
        <v>11636</v>
      </c>
      <c r="F158" s="2">
        <f t="shared" si="29"/>
        <v>18941</v>
      </c>
      <c r="G158" s="2">
        <v>14009</v>
      </c>
      <c r="H158" s="90">
        <f t="shared" si="26"/>
        <v>13987.333333333334</v>
      </c>
      <c r="I158" s="81">
        <f t="shared" si="28"/>
        <v>86.33333333333394</v>
      </c>
      <c r="J158" s="89">
        <f t="shared" si="27"/>
        <v>1276.6666666666661</v>
      </c>
      <c r="K158" s="89"/>
      <c r="L158" s="30">
        <f t="shared" si="32"/>
        <v>10247.666666666666</v>
      </c>
      <c r="M158" s="89">
        <f t="shared" si="30"/>
        <v>15315.333333333332</v>
      </c>
      <c r="N158" s="93">
        <f t="shared" si="23"/>
        <v>-0.15600947849887048</v>
      </c>
      <c r="O158" s="94">
        <f t="shared" si="33"/>
        <v>-2.50599444055426E-2</v>
      </c>
      <c r="P158" s="81">
        <f t="shared" si="34"/>
        <v>-393.66666666666788</v>
      </c>
      <c r="Q158" s="92">
        <f t="shared" si="31"/>
        <v>0.91328951377704271</v>
      </c>
      <c r="R158" s="6"/>
      <c r="T158" s="5" t="s">
        <v>11</v>
      </c>
      <c r="U158" s="5" t="s">
        <v>11</v>
      </c>
    </row>
    <row r="159" spans="1:21" x14ac:dyDescent="0.15">
      <c r="A159">
        <f t="shared" si="24"/>
        <v>9</v>
      </c>
      <c r="B159" s="1">
        <v>34943</v>
      </c>
      <c r="C159" s="2">
        <v>1251</v>
      </c>
      <c r="D159" s="2">
        <f>SUM(C157:C159)</f>
        <v>3803</v>
      </c>
      <c r="E159" s="30">
        <f t="shared" si="25"/>
        <v>12887</v>
      </c>
      <c r="F159" s="2">
        <f t="shared" si="29"/>
        <v>18238</v>
      </c>
      <c r="G159" s="2">
        <v>14178</v>
      </c>
      <c r="H159" s="90">
        <f t="shared" si="26"/>
        <v>14053</v>
      </c>
      <c r="I159" s="81">
        <f t="shared" si="28"/>
        <v>65.66666666666606</v>
      </c>
      <c r="J159" s="89">
        <f t="shared" si="27"/>
        <v>1185.3333333333339</v>
      </c>
      <c r="K159" s="89">
        <f>SUM(J157:J159)</f>
        <v>3497.3333333333339</v>
      </c>
      <c r="L159" s="30">
        <f t="shared" si="32"/>
        <v>11433</v>
      </c>
      <c r="M159" s="89">
        <f t="shared" si="30"/>
        <v>14886.666666666666</v>
      </c>
      <c r="N159" s="93">
        <f t="shared" ref="N159:N193" si="35">M159/M147-1</f>
        <v>-0.18038503184128907</v>
      </c>
      <c r="O159" s="94">
        <f t="shared" si="33"/>
        <v>-2.7989378836024814E-2</v>
      </c>
      <c r="P159" s="81">
        <f t="shared" si="34"/>
        <v>-428.66666666666606</v>
      </c>
      <c r="Q159" s="92">
        <f t="shared" si="31"/>
        <v>0.94399910434393197</v>
      </c>
      <c r="R159" s="6"/>
      <c r="T159" s="5" t="s">
        <v>42</v>
      </c>
      <c r="U159" s="5" t="s">
        <v>36</v>
      </c>
    </row>
    <row r="160" spans="1:21" x14ac:dyDescent="0.15">
      <c r="A160">
        <f t="shared" si="24"/>
        <v>10</v>
      </c>
      <c r="B160" s="1">
        <v>34973</v>
      </c>
      <c r="C160" s="2">
        <v>1187</v>
      </c>
      <c r="D160" s="2"/>
      <c r="E160" s="30">
        <f t="shared" si="25"/>
        <v>14074</v>
      </c>
      <c r="F160" s="2">
        <f t="shared" si="29"/>
        <v>17487</v>
      </c>
      <c r="G160" s="2">
        <v>14089</v>
      </c>
      <c r="H160" s="90">
        <f t="shared" si="26"/>
        <v>14092</v>
      </c>
      <c r="I160" s="81">
        <f t="shared" si="28"/>
        <v>39</v>
      </c>
      <c r="J160" s="89">
        <f t="shared" si="27"/>
        <v>1148</v>
      </c>
      <c r="K160" s="89"/>
      <c r="L160" s="30">
        <f t="shared" si="32"/>
        <v>12581</v>
      </c>
      <c r="M160" s="89">
        <f t="shared" si="30"/>
        <v>14605</v>
      </c>
      <c r="N160" s="93">
        <f t="shared" si="35"/>
        <v>-0.17930995729377386</v>
      </c>
      <c r="O160" s="94">
        <f t="shared" si="33"/>
        <v>-1.8920734437975817E-2</v>
      </c>
      <c r="P160" s="81">
        <f t="shared" si="34"/>
        <v>-281.66666666666606</v>
      </c>
      <c r="Q160" s="92">
        <f t="shared" si="31"/>
        <v>0.96487504279356384</v>
      </c>
      <c r="R160" s="6"/>
      <c r="T160" s="5"/>
    </row>
    <row r="161" spans="1:22" x14ac:dyDescent="0.15">
      <c r="A161">
        <f t="shared" si="24"/>
        <v>11</v>
      </c>
      <c r="B161" s="1">
        <v>35004</v>
      </c>
      <c r="C161" s="2">
        <v>1175</v>
      </c>
      <c r="D161" s="2"/>
      <c r="E161" s="30">
        <f t="shared" si="25"/>
        <v>15249</v>
      </c>
      <c r="F161" s="2">
        <f t="shared" si="29"/>
        <v>16998</v>
      </c>
      <c r="G161" s="2">
        <v>14086</v>
      </c>
      <c r="H161" s="90">
        <f t="shared" si="26"/>
        <v>14117.666666666666</v>
      </c>
      <c r="I161" s="81">
        <f t="shared" si="28"/>
        <v>25.66666666666606</v>
      </c>
      <c r="J161" s="89">
        <f t="shared" si="27"/>
        <v>1149.3333333333339</v>
      </c>
      <c r="K161" s="89"/>
      <c r="L161" s="30">
        <f t="shared" si="32"/>
        <v>13730.333333333334</v>
      </c>
      <c r="M161" s="89">
        <f t="shared" si="30"/>
        <v>14806</v>
      </c>
      <c r="N161" s="93">
        <f t="shared" si="35"/>
        <v>-0.15502121102592892</v>
      </c>
      <c r="O161" s="94">
        <f t="shared" si="33"/>
        <v>1.3762410133515868E-2</v>
      </c>
      <c r="P161" s="81">
        <f t="shared" si="34"/>
        <v>201</v>
      </c>
      <c r="Q161" s="92">
        <f t="shared" si="31"/>
        <v>0.95350983835382053</v>
      </c>
      <c r="R161" s="6"/>
      <c r="T161" s="5"/>
    </row>
    <row r="162" spans="1:22" x14ac:dyDescent="0.15">
      <c r="A162">
        <f t="shared" si="24"/>
        <v>12</v>
      </c>
      <c r="B162" s="1">
        <v>35034</v>
      </c>
      <c r="C162" s="2">
        <v>1007</v>
      </c>
      <c r="D162" s="2">
        <f>SUM(C160:C162)</f>
        <v>3369</v>
      </c>
      <c r="E162" s="30">
        <f t="shared" si="25"/>
        <v>16256</v>
      </c>
      <c r="F162" s="4">
        <f t="shared" si="29"/>
        <v>16256</v>
      </c>
      <c r="G162" s="2">
        <v>13900</v>
      </c>
      <c r="H162" s="90">
        <f t="shared" si="26"/>
        <v>14025</v>
      </c>
      <c r="I162" s="81">
        <f t="shared" si="28"/>
        <v>-92.66666666666606</v>
      </c>
      <c r="J162" s="89">
        <f t="shared" si="27"/>
        <v>1099.6666666666661</v>
      </c>
      <c r="K162" s="89">
        <f>SUM(J160:J162)</f>
        <v>3397</v>
      </c>
      <c r="L162" s="30">
        <f t="shared" si="32"/>
        <v>14830</v>
      </c>
      <c r="M162" s="91">
        <f t="shared" si="30"/>
        <v>14830</v>
      </c>
      <c r="N162" s="93">
        <f t="shared" si="35"/>
        <v>-0.1351424905719063</v>
      </c>
      <c r="O162" s="94">
        <f t="shared" si="33"/>
        <v>1.6209644738618412E-3</v>
      </c>
      <c r="P162" s="81">
        <f t="shared" si="34"/>
        <v>24</v>
      </c>
      <c r="Q162" s="92">
        <f t="shared" si="31"/>
        <v>0.94571813890761969</v>
      </c>
      <c r="R162" s="6"/>
      <c r="T162" s="5"/>
    </row>
    <row r="163" spans="1:22" x14ac:dyDescent="0.15">
      <c r="A163">
        <f t="shared" si="24"/>
        <v>1</v>
      </c>
      <c r="B163" s="1">
        <v>35065</v>
      </c>
      <c r="C163" s="2">
        <v>1151</v>
      </c>
      <c r="D163" s="2"/>
      <c r="E163" s="30">
        <f t="shared" si="25"/>
        <v>1151</v>
      </c>
      <c r="F163" s="2">
        <f t="shared" si="29"/>
        <v>15900</v>
      </c>
      <c r="G163" s="2">
        <v>14263</v>
      </c>
      <c r="H163" s="90">
        <f t="shared" si="26"/>
        <v>14083</v>
      </c>
      <c r="I163" s="81">
        <f t="shared" si="28"/>
        <v>58</v>
      </c>
      <c r="J163" s="89">
        <f t="shared" si="27"/>
        <v>1093</v>
      </c>
      <c r="K163" s="89"/>
      <c r="L163" s="30">
        <f t="shared" si="32"/>
        <v>1093</v>
      </c>
      <c r="M163" s="89">
        <f t="shared" si="30"/>
        <v>14999.666666666666</v>
      </c>
      <c r="N163" s="93">
        <f t="shared" si="35"/>
        <v>-0.12044330642481582</v>
      </c>
      <c r="O163" s="94">
        <f t="shared" si="33"/>
        <v>1.1440773207462396E-2</v>
      </c>
      <c r="P163" s="81">
        <f t="shared" si="34"/>
        <v>169.66666666666606</v>
      </c>
      <c r="Q163" s="92">
        <f t="shared" si="31"/>
        <v>0.93888753083401855</v>
      </c>
      <c r="R163" s="6">
        <v>2000</v>
      </c>
      <c r="T163" s="12">
        <f t="shared" ref="T163:T174" si="36">C163/F$174</f>
        <v>8.2313650048987705E-2</v>
      </c>
      <c r="U163" s="12">
        <f t="shared" ref="U163:U174" si="37">J163/M$174</f>
        <v>7.4984049596037439E-2</v>
      </c>
    </row>
    <row r="164" spans="1:22" x14ac:dyDescent="0.15">
      <c r="A164">
        <f t="shared" si="24"/>
        <v>2</v>
      </c>
      <c r="B164" s="1">
        <v>35096</v>
      </c>
      <c r="C164" s="2">
        <v>1103</v>
      </c>
      <c r="D164" s="2"/>
      <c r="E164" s="30">
        <f t="shared" si="25"/>
        <v>2254</v>
      </c>
      <c r="F164" s="2">
        <f t="shared" si="29"/>
        <v>15406</v>
      </c>
      <c r="G164" s="2">
        <v>14153</v>
      </c>
      <c r="H164" s="90">
        <f t="shared" si="26"/>
        <v>14105.333333333334</v>
      </c>
      <c r="I164" s="81">
        <f t="shared" si="28"/>
        <v>22.33333333333394</v>
      </c>
      <c r="J164" s="89">
        <f t="shared" si="27"/>
        <v>1080.6666666666661</v>
      </c>
      <c r="K164" s="89"/>
      <c r="L164" s="30">
        <f t="shared" si="32"/>
        <v>2173.6666666666661</v>
      </c>
      <c r="M164" s="89">
        <f t="shared" si="30"/>
        <v>14751.333333333332</v>
      </c>
      <c r="N164" s="93">
        <f t="shared" si="35"/>
        <v>-0.14256374486553525</v>
      </c>
      <c r="O164" s="94">
        <f t="shared" si="33"/>
        <v>-1.6555923464965927E-2</v>
      </c>
      <c r="P164" s="81">
        <f t="shared" si="34"/>
        <v>-248.33333333333394</v>
      </c>
      <c r="Q164" s="92">
        <f t="shared" si="31"/>
        <v>0.95620734848827238</v>
      </c>
      <c r="R164" s="6"/>
      <c r="T164" s="12">
        <f t="shared" si="36"/>
        <v>7.8880934842774489E-2</v>
      </c>
      <c r="U164" s="12">
        <f t="shared" si="37"/>
        <v>7.4137934977234893E-2</v>
      </c>
    </row>
    <row r="165" spans="1:22" x14ac:dyDescent="0.15">
      <c r="A165">
        <f t="shared" si="24"/>
        <v>3</v>
      </c>
      <c r="B165" s="1">
        <v>35125</v>
      </c>
      <c r="C165" s="2">
        <v>1059</v>
      </c>
      <c r="D165" s="2">
        <f>SUM(C163:C165)</f>
        <v>3313</v>
      </c>
      <c r="E165" s="30">
        <f t="shared" si="25"/>
        <v>3313</v>
      </c>
      <c r="F165" s="2">
        <f t="shared" si="29"/>
        <v>14611</v>
      </c>
      <c r="G165" s="2">
        <v>13750</v>
      </c>
      <c r="H165" s="90">
        <f t="shared" si="26"/>
        <v>14055.333333333334</v>
      </c>
      <c r="I165" s="81">
        <f t="shared" si="28"/>
        <v>-50</v>
      </c>
      <c r="J165" s="89">
        <f t="shared" si="27"/>
        <v>1109</v>
      </c>
      <c r="K165" s="89">
        <f>SUM(J163:J165)</f>
        <v>3282.6666666666661</v>
      </c>
      <c r="L165" s="30">
        <f t="shared" si="32"/>
        <v>3282.6666666666661</v>
      </c>
      <c r="M165" s="89">
        <f t="shared" si="30"/>
        <v>14122.666666666666</v>
      </c>
      <c r="N165" s="93">
        <f t="shared" si="35"/>
        <v>-0.18585703305149881</v>
      </c>
      <c r="O165" s="94">
        <f t="shared" si="33"/>
        <v>-4.2617616486645193E-2</v>
      </c>
      <c r="P165" s="81">
        <f t="shared" si="34"/>
        <v>-628.66666666666606</v>
      </c>
      <c r="Q165" s="92">
        <f t="shared" si="31"/>
        <v>0.9952322507552871</v>
      </c>
      <c r="R165" s="6"/>
      <c r="T165" s="12">
        <f t="shared" si="36"/>
        <v>7.5734279237079039E-2</v>
      </c>
      <c r="U165" s="12">
        <f t="shared" si="37"/>
        <v>7.608171180421365E-2</v>
      </c>
      <c r="V165" s="6"/>
    </row>
    <row r="166" spans="1:22" x14ac:dyDescent="0.15">
      <c r="A166">
        <f t="shared" si="24"/>
        <v>4</v>
      </c>
      <c r="B166" s="1">
        <v>35156</v>
      </c>
      <c r="C166" s="2">
        <v>1038</v>
      </c>
      <c r="D166" s="2"/>
      <c r="E166" s="30">
        <f t="shared" si="25"/>
        <v>4351</v>
      </c>
      <c r="F166" s="2">
        <f t="shared" si="29"/>
        <v>14329</v>
      </c>
      <c r="G166" s="2">
        <v>13129</v>
      </c>
      <c r="H166" s="90">
        <f t="shared" si="26"/>
        <v>13677.333333333334</v>
      </c>
      <c r="I166" s="81">
        <f t="shared" si="28"/>
        <v>-378</v>
      </c>
      <c r="J166" s="89">
        <f t="shared" si="27"/>
        <v>1416</v>
      </c>
      <c r="K166" s="89"/>
      <c r="L166" s="30">
        <f t="shared" si="32"/>
        <v>4698.6666666666661</v>
      </c>
      <c r="M166" s="89">
        <f t="shared" si="30"/>
        <v>14206</v>
      </c>
      <c r="N166" s="93">
        <f t="shared" si="35"/>
        <v>-0.16461502273796447</v>
      </c>
      <c r="O166" s="94">
        <f t="shared" si="33"/>
        <v>5.9006797583081028E-3</v>
      </c>
      <c r="P166" s="81">
        <f t="shared" si="34"/>
        <v>83.33333333333394</v>
      </c>
      <c r="Q166" s="92">
        <f t="shared" si="31"/>
        <v>0.96278567741329957</v>
      </c>
      <c r="R166" s="6"/>
      <c r="T166" s="12">
        <f t="shared" si="36"/>
        <v>7.4232466334360758E-2</v>
      </c>
      <c r="U166" s="12">
        <f t="shared" si="37"/>
        <v>9.7143105423594694E-2</v>
      </c>
    </row>
    <row r="167" spans="1:22" x14ac:dyDescent="0.15">
      <c r="A167">
        <f t="shared" si="24"/>
        <v>5</v>
      </c>
      <c r="B167" s="1">
        <v>35186</v>
      </c>
      <c r="C167" s="2">
        <v>1191</v>
      </c>
      <c r="D167" s="2"/>
      <c r="E167" s="30">
        <f t="shared" si="25"/>
        <v>5542</v>
      </c>
      <c r="F167" s="2">
        <f t="shared" si="29"/>
        <v>14253</v>
      </c>
      <c r="G167" s="2">
        <v>13002</v>
      </c>
      <c r="H167" s="90">
        <f t="shared" si="26"/>
        <v>13293.666666666666</v>
      </c>
      <c r="I167" s="81">
        <f t="shared" si="28"/>
        <v>-383.66666666666788</v>
      </c>
      <c r="J167" s="89">
        <f t="shared" si="27"/>
        <v>1574.6666666666679</v>
      </c>
      <c r="K167" s="89"/>
      <c r="L167" s="30">
        <f t="shared" si="32"/>
        <v>6273.3333333333339</v>
      </c>
      <c r="M167" s="89">
        <f t="shared" si="30"/>
        <v>14590.666666666668</v>
      </c>
      <c r="N167" s="93">
        <f t="shared" si="35"/>
        <v>-0.12398182800648405</v>
      </c>
      <c r="O167" s="94">
        <f t="shared" si="33"/>
        <v>2.7077760570650922E-2</v>
      </c>
      <c r="P167" s="81">
        <f t="shared" si="34"/>
        <v>384.66666666666788</v>
      </c>
      <c r="Q167" s="92">
        <f t="shared" si="31"/>
        <v>0.9111075573425933</v>
      </c>
      <c r="R167" s="6"/>
      <c r="T167" s="12">
        <f t="shared" si="36"/>
        <v>8.517424605416539E-2</v>
      </c>
      <c r="U167" s="12">
        <f t="shared" si="37"/>
        <v>0.10802825565467554</v>
      </c>
    </row>
    <row r="168" spans="1:22" x14ac:dyDescent="0.15">
      <c r="A168">
        <f t="shared" si="24"/>
        <v>6</v>
      </c>
      <c r="B168" s="1">
        <v>35217</v>
      </c>
      <c r="C168" s="2">
        <v>1218</v>
      </c>
      <c r="D168" s="2">
        <f>SUM(C166:C168)</f>
        <v>3447</v>
      </c>
      <c r="E168" s="30">
        <f t="shared" si="25"/>
        <v>6760</v>
      </c>
      <c r="F168" s="2">
        <f t="shared" si="29"/>
        <v>13932</v>
      </c>
      <c r="G168" s="2">
        <v>12636</v>
      </c>
      <c r="H168" s="90">
        <f t="shared" si="26"/>
        <v>12922.333333333334</v>
      </c>
      <c r="I168" s="81">
        <f t="shared" si="28"/>
        <v>-371.33333333333212</v>
      </c>
      <c r="J168" s="89">
        <f t="shared" si="27"/>
        <v>1589.3333333333321</v>
      </c>
      <c r="K168" s="89">
        <f>SUM(J166:J168)</f>
        <v>4580</v>
      </c>
      <c r="L168" s="30">
        <f t="shared" si="32"/>
        <v>7862.6666666666661</v>
      </c>
      <c r="M168" s="89">
        <f t="shared" si="30"/>
        <v>14757</v>
      </c>
      <c r="N168" s="93">
        <f t="shared" si="35"/>
        <v>-0.10062164797659678</v>
      </c>
      <c r="O168" s="94">
        <f t="shared" si="33"/>
        <v>1.1399981723476005E-2</v>
      </c>
      <c r="P168" s="81">
        <f t="shared" si="34"/>
        <v>166.33333333333212</v>
      </c>
      <c r="Q168" s="92">
        <f t="shared" si="31"/>
        <v>0.87567482098890925</v>
      </c>
      <c r="R168" s="6"/>
      <c r="T168" s="12">
        <f t="shared" si="36"/>
        <v>8.7105148357660311E-2</v>
      </c>
      <c r="U168" s="12">
        <f t="shared" si="37"/>
        <v>0.10903444601217024</v>
      </c>
    </row>
    <row r="169" spans="1:22" x14ac:dyDescent="0.15">
      <c r="A169">
        <f t="shared" si="24"/>
        <v>7</v>
      </c>
      <c r="B169" s="1">
        <v>35247</v>
      </c>
      <c r="C169" s="2">
        <v>1036</v>
      </c>
      <c r="D169" s="2"/>
      <c r="E169" s="30">
        <f t="shared" si="25"/>
        <v>7796</v>
      </c>
      <c r="F169" s="2">
        <f t="shared" si="29"/>
        <v>13779</v>
      </c>
      <c r="G169" s="2">
        <v>12143</v>
      </c>
      <c r="H169" s="90">
        <f t="shared" si="26"/>
        <v>12593.666666666666</v>
      </c>
      <c r="I169" s="81">
        <f t="shared" si="28"/>
        <v>-328.66666666666788</v>
      </c>
      <c r="J169" s="89">
        <f t="shared" si="27"/>
        <v>1364.6666666666679</v>
      </c>
      <c r="K169" s="89"/>
      <c r="L169" s="30">
        <f t="shared" si="32"/>
        <v>9227.3333333333339</v>
      </c>
      <c r="M169" s="89">
        <f t="shared" si="30"/>
        <v>15086.333333333334</v>
      </c>
      <c r="N169" s="93">
        <f t="shared" si="35"/>
        <v>-3.9637575063127262E-2</v>
      </c>
      <c r="O169" s="94">
        <f t="shared" si="33"/>
        <v>2.2317092453298937E-2</v>
      </c>
      <c r="P169" s="81">
        <f t="shared" si="34"/>
        <v>329.33333333333394</v>
      </c>
      <c r="Q169" s="92">
        <f t="shared" si="31"/>
        <v>0.83477319428180019</v>
      </c>
      <c r="R169" s="6"/>
      <c r="T169" s="12">
        <f t="shared" si="36"/>
        <v>7.4089436534101882E-2</v>
      </c>
      <c r="U169" s="12">
        <f t="shared" si="37"/>
        <v>9.3621439172362778E-2</v>
      </c>
    </row>
    <row r="170" spans="1:22" x14ac:dyDescent="0.15">
      <c r="A170">
        <f t="shared" si="24"/>
        <v>8</v>
      </c>
      <c r="B170" s="1">
        <v>35278</v>
      </c>
      <c r="C170" s="2">
        <v>1385.4</v>
      </c>
      <c r="D170" s="2"/>
      <c r="E170" s="30">
        <f t="shared" si="25"/>
        <v>9181.4</v>
      </c>
      <c r="F170" s="2">
        <f t="shared" si="29"/>
        <v>13801.4</v>
      </c>
      <c r="G170" s="2">
        <v>12176.8</v>
      </c>
      <c r="H170" s="90">
        <f t="shared" si="26"/>
        <v>12318.6</v>
      </c>
      <c r="I170" s="81">
        <f t="shared" si="28"/>
        <v>-275.0666666666657</v>
      </c>
      <c r="J170" s="89">
        <f t="shared" si="27"/>
        <v>1660.4666666666658</v>
      </c>
      <c r="K170" s="89"/>
      <c r="L170" s="30">
        <f t="shared" si="32"/>
        <v>10887.8</v>
      </c>
      <c r="M170" s="89">
        <f t="shared" si="30"/>
        <v>15470.133333333333</v>
      </c>
      <c r="N170" s="93">
        <f t="shared" si="35"/>
        <v>1.0107517520567599E-2</v>
      </c>
      <c r="O170" s="94">
        <f t="shared" si="33"/>
        <v>2.5440243929384154E-2</v>
      </c>
      <c r="P170" s="81">
        <f t="shared" si="34"/>
        <v>383.79999999999927</v>
      </c>
      <c r="Q170" s="92">
        <f t="shared" si="31"/>
        <v>0.79628272973299086</v>
      </c>
      <c r="R170" s="6"/>
      <c r="T170" s="12">
        <f t="shared" si="36"/>
        <v>9.9076742639328905E-2</v>
      </c>
      <c r="U170" s="12">
        <f t="shared" si="37"/>
        <v>0.11391446924602033</v>
      </c>
    </row>
    <row r="171" spans="1:22" x14ac:dyDescent="0.15">
      <c r="A171">
        <f t="shared" si="24"/>
        <v>9</v>
      </c>
      <c r="B171" s="1">
        <v>35309</v>
      </c>
      <c r="C171" s="2">
        <v>1280</v>
      </c>
      <c r="D171" s="2">
        <f>SUM(C169:C171)</f>
        <v>3701.4</v>
      </c>
      <c r="E171" s="30">
        <f t="shared" si="25"/>
        <v>10461.4</v>
      </c>
      <c r="F171" s="2">
        <f t="shared" si="29"/>
        <v>13830.4</v>
      </c>
      <c r="G171" s="2">
        <v>12740.4</v>
      </c>
      <c r="H171" s="90">
        <f t="shared" si="26"/>
        <v>12353.4</v>
      </c>
      <c r="I171" s="81">
        <f t="shared" si="28"/>
        <v>34.799999999999272</v>
      </c>
      <c r="J171" s="89">
        <f t="shared" si="27"/>
        <v>1245.2000000000007</v>
      </c>
      <c r="K171" s="89">
        <f>SUM(J169:J171)</f>
        <v>4270.3333333333339</v>
      </c>
      <c r="L171" s="30">
        <f t="shared" si="32"/>
        <v>12133</v>
      </c>
      <c r="M171" s="89">
        <f t="shared" si="30"/>
        <v>15530</v>
      </c>
      <c r="N171" s="93">
        <f t="shared" si="35"/>
        <v>4.3215405284370734E-2</v>
      </c>
      <c r="O171" s="94">
        <f t="shared" si="33"/>
        <v>3.869822281212798E-3</v>
      </c>
      <c r="P171" s="81">
        <f t="shared" si="34"/>
        <v>59.866666666666788</v>
      </c>
      <c r="Q171" s="92">
        <f t="shared" si="31"/>
        <v>0.79545396007726976</v>
      </c>
      <c r="R171" s="6"/>
      <c r="T171" s="12">
        <f t="shared" si="36"/>
        <v>9.1539072165685714E-2</v>
      </c>
      <c r="U171" s="12">
        <f t="shared" si="37"/>
        <v>8.5425561351313697E-2</v>
      </c>
    </row>
    <row r="172" spans="1:22" x14ac:dyDescent="0.15">
      <c r="A172">
        <f t="shared" si="24"/>
        <v>10</v>
      </c>
      <c r="B172" s="1">
        <v>35339</v>
      </c>
      <c r="C172" s="5">
        <v>1394</v>
      </c>
      <c r="D172" s="2"/>
      <c r="E172" s="30">
        <f t="shared" si="25"/>
        <v>11855.4</v>
      </c>
      <c r="F172" s="2">
        <f t="shared" si="29"/>
        <v>14037.4</v>
      </c>
      <c r="G172" s="5">
        <v>13174</v>
      </c>
      <c r="H172" s="90">
        <f t="shared" si="26"/>
        <v>12697.066666666666</v>
      </c>
      <c r="I172" s="81">
        <f t="shared" si="28"/>
        <v>343.66666666666606</v>
      </c>
      <c r="J172" s="89">
        <f t="shared" si="27"/>
        <v>1050.3333333333339</v>
      </c>
      <c r="K172" s="89"/>
      <c r="L172" s="30">
        <f t="shared" si="32"/>
        <v>13183.333333333334</v>
      </c>
      <c r="M172" s="89">
        <f t="shared" si="30"/>
        <v>15432.333333333334</v>
      </c>
      <c r="N172" s="93">
        <f t="shared" si="35"/>
        <v>5.6647266917722261E-2</v>
      </c>
      <c r="O172" s="94">
        <f t="shared" si="33"/>
        <v>-6.2889031981111509E-3</v>
      </c>
      <c r="P172" s="81">
        <f t="shared" si="34"/>
        <v>-97.66666666666606</v>
      </c>
      <c r="Q172" s="92">
        <f t="shared" si="31"/>
        <v>0.82275741408730574</v>
      </c>
      <c r="R172" s="6"/>
      <c r="T172" s="12">
        <f t="shared" si="36"/>
        <v>9.9691770780442099E-2</v>
      </c>
      <c r="U172" s="12">
        <f t="shared" si="37"/>
        <v>7.2056950374234249E-2</v>
      </c>
    </row>
    <row r="173" spans="1:22" x14ac:dyDescent="0.15">
      <c r="A173">
        <f t="shared" si="24"/>
        <v>11</v>
      </c>
      <c r="B173" s="1">
        <v>35370</v>
      </c>
      <c r="C173" s="5">
        <v>1239</v>
      </c>
      <c r="D173" s="2"/>
      <c r="E173" s="30">
        <f t="shared" si="25"/>
        <v>13094.4</v>
      </c>
      <c r="F173" s="2">
        <f t="shared" si="29"/>
        <v>14101.4</v>
      </c>
      <c r="G173" s="5">
        <v>13473</v>
      </c>
      <c r="H173" s="90">
        <f t="shared" si="26"/>
        <v>13129.133333333333</v>
      </c>
      <c r="I173" s="81">
        <f t="shared" si="28"/>
        <v>432.06666666666752</v>
      </c>
      <c r="J173" s="89">
        <f t="shared" si="27"/>
        <v>806.93333333333248</v>
      </c>
      <c r="K173" s="89"/>
      <c r="L173" s="30">
        <f t="shared" si="32"/>
        <v>13990.266666666666</v>
      </c>
      <c r="M173" s="89">
        <f t="shared" si="30"/>
        <v>15089.933333333332</v>
      </c>
      <c r="N173" s="93">
        <f t="shared" si="35"/>
        <v>1.9176910261605506E-2</v>
      </c>
      <c r="O173" s="94">
        <f t="shared" si="33"/>
        <v>-2.2187182754822232E-2</v>
      </c>
      <c r="P173" s="81">
        <f t="shared" si="34"/>
        <v>-342.40000000000146</v>
      </c>
      <c r="Q173" s="92">
        <f t="shared" si="31"/>
        <v>0.8700590680762893</v>
      </c>
      <c r="R173" s="6"/>
      <c r="T173" s="12">
        <f t="shared" si="36"/>
        <v>8.8606961260378592E-2</v>
      </c>
      <c r="U173" s="12">
        <f t="shared" si="37"/>
        <v>5.5358764032353534E-2</v>
      </c>
    </row>
    <row r="174" spans="1:22" x14ac:dyDescent="0.15">
      <c r="A174">
        <f t="shared" si="24"/>
        <v>12</v>
      </c>
      <c r="B174" s="1">
        <v>35400</v>
      </c>
      <c r="C174" s="5">
        <v>888.7</v>
      </c>
      <c r="D174" s="2">
        <f>SUM(C172:C174)</f>
        <v>3521.7</v>
      </c>
      <c r="E174" s="30">
        <f t="shared" si="25"/>
        <v>13983.1</v>
      </c>
      <c r="F174" s="4">
        <f t="shared" si="29"/>
        <v>13983.1</v>
      </c>
      <c r="G174" s="5">
        <v>13648</v>
      </c>
      <c r="H174" s="90">
        <f t="shared" si="26"/>
        <v>13431.666666666666</v>
      </c>
      <c r="I174" s="81">
        <f t="shared" si="28"/>
        <v>302.53333333333285</v>
      </c>
      <c r="J174" s="89">
        <f t="shared" si="27"/>
        <v>586.1666666666672</v>
      </c>
      <c r="K174" s="89">
        <f>SUM(J172:J174)</f>
        <v>2443.4333333333334</v>
      </c>
      <c r="L174" s="30">
        <f t="shared" si="32"/>
        <v>14576.433333333334</v>
      </c>
      <c r="M174" s="91">
        <f t="shared" si="30"/>
        <v>14576.433333333334</v>
      </c>
      <c r="N174" s="93">
        <f t="shared" si="35"/>
        <v>-1.7098224320071909E-2</v>
      </c>
      <c r="O174" s="94">
        <f t="shared" si="33"/>
        <v>-3.4029308722371088E-2</v>
      </c>
      <c r="P174" s="81">
        <f t="shared" si="34"/>
        <v>-513.49999999999818</v>
      </c>
      <c r="Q174" s="92">
        <f t="shared" si="31"/>
        <v>0.92146455580125897</v>
      </c>
      <c r="R174" s="6"/>
      <c r="T174" s="12">
        <f t="shared" si="36"/>
        <v>6.3555291745035075E-2</v>
      </c>
      <c r="U174" s="12">
        <f t="shared" si="37"/>
        <v>4.0213312355788941E-2</v>
      </c>
    </row>
    <row r="175" spans="1:22" x14ac:dyDescent="0.15">
      <c r="A175">
        <f t="shared" si="24"/>
        <v>1</v>
      </c>
      <c r="B175" s="1">
        <v>35431</v>
      </c>
      <c r="C175" s="5">
        <v>1128</v>
      </c>
      <c r="D175" s="2"/>
      <c r="E175" s="30">
        <f t="shared" si="25"/>
        <v>1128</v>
      </c>
      <c r="F175" s="2">
        <f t="shared" si="29"/>
        <v>13960.1</v>
      </c>
      <c r="G175" s="5">
        <v>13811</v>
      </c>
      <c r="H175" s="90">
        <f t="shared" si="26"/>
        <v>13644</v>
      </c>
      <c r="I175" s="81">
        <f t="shared" si="28"/>
        <v>212.33333333333394</v>
      </c>
      <c r="J175" s="89">
        <f t="shared" si="27"/>
        <v>915.66666666666606</v>
      </c>
      <c r="K175" s="89"/>
      <c r="L175" s="30">
        <f t="shared" si="32"/>
        <v>915.66666666666606</v>
      </c>
      <c r="M175" s="89">
        <f t="shared" si="30"/>
        <v>14399.1</v>
      </c>
      <c r="N175" s="93">
        <f t="shared" si="35"/>
        <v>-4.0038667525944982E-2</v>
      </c>
      <c r="O175" s="94">
        <f t="shared" si="33"/>
        <v>-1.2165756140619766E-2</v>
      </c>
      <c r="P175" s="81">
        <f t="shared" si="34"/>
        <v>-177.33333333333394</v>
      </c>
      <c r="Q175" s="92">
        <f t="shared" si="31"/>
        <v>0.94755922245140323</v>
      </c>
      <c r="R175" s="6">
        <v>2001</v>
      </c>
      <c r="T175" s="12">
        <f t="shared" ref="T175:T186" si="38">C175/F$186</f>
        <v>7.5416193086848965E-2</v>
      </c>
      <c r="U175" s="12">
        <f t="shared" ref="U175:U186" si="39">J175/M$186</f>
        <v>5.7958477508650484E-2</v>
      </c>
    </row>
    <row r="176" spans="1:22" x14ac:dyDescent="0.15">
      <c r="A176">
        <f t="shared" si="24"/>
        <v>2</v>
      </c>
      <c r="B176" s="1">
        <v>35462</v>
      </c>
      <c r="C176" s="5">
        <v>1117</v>
      </c>
      <c r="D176" s="2"/>
      <c r="E176" s="30">
        <f t="shared" si="25"/>
        <v>2245</v>
      </c>
      <c r="F176" s="2">
        <f t="shared" si="29"/>
        <v>13974.1</v>
      </c>
      <c r="G176" s="5">
        <v>13839</v>
      </c>
      <c r="H176" s="90">
        <f t="shared" si="26"/>
        <v>13766</v>
      </c>
      <c r="I176" s="81">
        <f t="shared" si="28"/>
        <v>122</v>
      </c>
      <c r="J176" s="89">
        <f t="shared" si="27"/>
        <v>995</v>
      </c>
      <c r="K176" s="89"/>
      <c r="L176" s="30">
        <f t="shared" si="32"/>
        <v>1910.6666666666661</v>
      </c>
      <c r="M176" s="89">
        <f t="shared" si="30"/>
        <v>14313.433333333334</v>
      </c>
      <c r="N176" s="93">
        <f t="shared" si="35"/>
        <v>-2.9685452162516279E-2</v>
      </c>
      <c r="O176" s="94">
        <f t="shared" si="33"/>
        <v>-5.9494459144436851E-3</v>
      </c>
      <c r="P176" s="81">
        <f t="shared" si="34"/>
        <v>-85.66666666666606</v>
      </c>
      <c r="Q176" s="92">
        <f t="shared" si="31"/>
        <v>0.96175387689419956</v>
      </c>
      <c r="R176" s="6"/>
      <c r="T176" s="12">
        <f t="shared" si="38"/>
        <v>7.4680751487597785E-2</v>
      </c>
      <c r="U176" s="12">
        <f t="shared" si="39"/>
        <v>6.2979998312093846E-2</v>
      </c>
    </row>
    <row r="177" spans="1:22" x14ac:dyDescent="0.15">
      <c r="A177">
        <f t="shared" si="24"/>
        <v>3</v>
      </c>
      <c r="B177" s="1">
        <v>35490</v>
      </c>
      <c r="C177" s="5">
        <v>1274</v>
      </c>
      <c r="D177" s="2">
        <f>SUM(C175:C177)</f>
        <v>3519</v>
      </c>
      <c r="E177" s="30">
        <f t="shared" si="25"/>
        <v>3519</v>
      </c>
      <c r="F177" s="2">
        <f t="shared" si="29"/>
        <v>14189.1</v>
      </c>
      <c r="G177" s="5">
        <v>13719</v>
      </c>
      <c r="H177" s="90">
        <f t="shared" si="26"/>
        <v>13789.666666666666</v>
      </c>
      <c r="I177" s="81">
        <f t="shared" si="28"/>
        <v>23.66666666666606</v>
      </c>
      <c r="J177" s="89">
        <f t="shared" si="27"/>
        <v>1250.3333333333339</v>
      </c>
      <c r="K177" s="89">
        <f>SUM(J175:J177)</f>
        <v>3161</v>
      </c>
      <c r="L177" s="30">
        <f t="shared" si="32"/>
        <v>3161</v>
      </c>
      <c r="M177" s="89">
        <f t="shared" si="30"/>
        <v>14454.766666666668</v>
      </c>
      <c r="N177" s="93">
        <f t="shared" si="35"/>
        <v>2.3515388972809914E-2</v>
      </c>
      <c r="O177" s="94">
        <f t="shared" si="33"/>
        <v>9.87417414410241E-3</v>
      </c>
      <c r="P177" s="81">
        <f t="shared" si="34"/>
        <v>141.33333333333394</v>
      </c>
      <c r="Q177" s="92">
        <f t="shared" si="31"/>
        <v>0.95398749662741</v>
      </c>
      <c r="R177" s="6"/>
      <c r="T177" s="12">
        <f t="shared" si="38"/>
        <v>8.5177508858728351E-2</v>
      </c>
      <c r="U177" s="12">
        <f t="shared" si="39"/>
        <v>7.9141699721495526E-2</v>
      </c>
      <c r="V177" s="6"/>
    </row>
    <row r="178" spans="1:22" x14ac:dyDescent="0.15">
      <c r="A178">
        <f t="shared" si="24"/>
        <v>4</v>
      </c>
      <c r="B178" s="1">
        <v>35521</v>
      </c>
      <c r="C178" s="5">
        <v>1109</v>
      </c>
      <c r="D178" s="2"/>
      <c r="E178" s="30">
        <f t="shared" si="25"/>
        <v>4628</v>
      </c>
      <c r="F178" s="2">
        <f t="shared" si="29"/>
        <v>14260.1</v>
      </c>
      <c r="G178" s="5">
        <v>13398</v>
      </c>
      <c r="H178" s="90">
        <f t="shared" si="26"/>
        <v>13652</v>
      </c>
      <c r="I178" s="81">
        <f t="shared" si="28"/>
        <v>-137.66666666666606</v>
      </c>
      <c r="J178" s="89">
        <f t="shared" si="27"/>
        <v>1246.6666666666661</v>
      </c>
      <c r="K178" s="89"/>
      <c r="L178" s="30">
        <f t="shared" si="32"/>
        <v>4407.6666666666661</v>
      </c>
      <c r="M178" s="89">
        <f t="shared" si="30"/>
        <v>14285.433333333334</v>
      </c>
      <c r="N178" s="93">
        <f t="shared" si="35"/>
        <v>5.5915340935754898E-3</v>
      </c>
      <c r="O178" s="94">
        <f t="shared" si="33"/>
        <v>-1.1714705414361593E-2</v>
      </c>
      <c r="P178" s="81">
        <f t="shared" si="34"/>
        <v>-169.33333333333394</v>
      </c>
      <c r="Q178" s="92">
        <f t="shared" si="31"/>
        <v>0.95565879462296088</v>
      </c>
      <c r="R178" s="6"/>
      <c r="T178" s="12">
        <f t="shared" si="38"/>
        <v>7.4145884869960557E-2</v>
      </c>
      <c r="U178" s="12">
        <f t="shared" si="39"/>
        <v>7.8909612625537986E-2</v>
      </c>
    </row>
    <row r="179" spans="1:22" x14ac:dyDescent="0.15">
      <c r="A179">
        <f t="shared" si="24"/>
        <v>5</v>
      </c>
      <c r="B179" s="1">
        <v>35551</v>
      </c>
      <c r="C179" s="5">
        <v>1363</v>
      </c>
      <c r="D179" s="2"/>
      <c r="E179" s="30">
        <f t="shared" si="25"/>
        <v>5991</v>
      </c>
      <c r="F179" s="2">
        <f t="shared" si="29"/>
        <v>14432.1</v>
      </c>
      <c r="G179" s="5">
        <v>13009</v>
      </c>
      <c r="H179" s="90">
        <f t="shared" si="26"/>
        <v>13375.333333333334</v>
      </c>
      <c r="I179" s="81">
        <f t="shared" si="28"/>
        <v>-276.66666666666606</v>
      </c>
      <c r="J179" s="89">
        <f t="shared" si="27"/>
        <v>1639.6666666666661</v>
      </c>
      <c r="K179" s="89"/>
      <c r="L179" s="30">
        <f t="shared" si="32"/>
        <v>6047.3333333333321</v>
      </c>
      <c r="M179" s="89">
        <f t="shared" si="30"/>
        <v>14350.433333333332</v>
      </c>
      <c r="N179" s="93">
        <f t="shared" si="35"/>
        <v>-1.6464863382984696E-2</v>
      </c>
      <c r="O179" s="94">
        <f t="shared" si="33"/>
        <v>4.5500894850931672E-3</v>
      </c>
      <c r="P179" s="81">
        <f t="shared" si="34"/>
        <v>64.999999999998181</v>
      </c>
      <c r="Q179" s="92">
        <f t="shared" si="31"/>
        <v>0.93205083237904551</v>
      </c>
      <c r="R179" s="6"/>
      <c r="T179" s="12">
        <f t="shared" si="38"/>
        <v>9.11278999799425E-2</v>
      </c>
      <c r="U179" s="12">
        <f t="shared" si="39"/>
        <v>0.10378512954679717</v>
      </c>
    </row>
    <row r="180" spans="1:22" x14ac:dyDescent="0.15">
      <c r="A180">
        <f t="shared" si="24"/>
        <v>6</v>
      </c>
      <c r="B180" s="1">
        <v>35582</v>
      </c>
      <c r="C180" s="5">
        <v>1213</v>
      </c>
      <c r="D180" s="2">
        <f>SUM(C178:C180)</f>
        <v>3685</v>
      </c>
      <c r="E180" s="30">
        <f t="shared" si="25"/>
        <v>7204</v>
      </c>
      <c r="F180" s="2">
        <f t="shared" si="29"/>
        <v>14427.099999999999</v>
      </c>
      <c r="G180" s="5">
        <v>12427</v>
      </c>
      <c r="H180" s="90">
        <f t="shared" si="26"/>
        <v>12944.666666666666</v>
      </c>
      <c r="I180" s="81">
        <f t="shared" si="28"/>
        <v>-430.66666666666788</v>
      </c>
      <c r="J180" s="89">
        <f t="shared" si="27"/>
        <v>1643.6666666666679</v>
      </c>
      <c r="K180" s="89">
        <f>SUM(J178:J180)</f>
        <v>4530</v>
      </c>
      <c r="L180" s="30">
        <f t="shared" si="32"/>
        <v>7691</v>
      </c>
      <c r="M180" s="89">
        <f t="shared" si="30"/>
        <v>14404.766666666668</v>
      </c>
      <c r="N180" s="93">
        <f t="shared" si="35"/>
        <v>-2.3868898375911884E-2</v>
      </c>
      <c r="O180" s="94">
        <f t="shared" si="33"/>
        <v>3.7861806728254344E-3</v>
      </c>
      <c r="P180" s="81">
        <f t="shared" si="34"/>
        <v>54.333333333335759</v>
      </c>
      <c r="Q180" s="92">
        <f t="shared" si="31"/>
        <v>0.89863771945860504</v>
      </c>
      <c r="R180" s="6"/>
      <c r="T180" s="12">
        <f t="shared" si="38"/>
        <v>8.1099150899244507E-2</v>
      </c>
      <c r="U180" s="12">
        <f t="shared" si="39"/>
        <v>0.10403831546965997</v>
      </c>
    </row>
    <row r="181" spans="1:22" x14ac:dyDescent="0.15">
      <c r="A181">
        <f t="shared" si="24"/>
        <v>7</v>
      </c>
      <c r="B181" s="1">
        <v>35612</v>
      </c>
      <c r="C181" s="5">
        <v>1267</v>
      </c>
      <c r="D181" s="2"/>
      <c r="E181" s="30">
        <f t="shared" si="25"/>
        <v>8471</v>
      </c>
      <c r="F181" s="2">
        <f t="shared" si="29"/>
        <v>14658.099999999999</v>
      </c>
      <c r="G181" s="5">
        <v>12315</v>
      </c>
      <c r="H181" s="90">
        <f t="shared" si="26"/>
        <v>12583.666666666666</v>
      </c>
      <c r="I181" s="81">
        <f t="shared" si="28"/>
        <v>-361</v>
      </c>
      <c r="J181" s="89">
        <f t="shared" si="27"/>
        <v>1628</v>
      </c>
      <c r="K181" s="89"/>
      <c r="L181" s="30">
        <f t="shared" si="32"/>
        <v>9319</v>
      </c>
      <c r="M181" s="89">
        <f t="shared" si="30"/>
        <v>14668.099999999999</v>
      </c>
      <c r="N181" s="93">
        <f t="shared" si="35"/>
        <v>-2.7722662895777739E-2</v>
      </c>
      <c r="O181" s="94">
        <f t="shared" si="33"/>
        <v>1.8280985692235907E-2</v>
      </c>
      <c r="P181" s="81">
        <f t="shared" si="34"/>
        <v>263.3333333333303</v>
      </c>
      <c r="Q181" s="92">
        <f t="shared" si="31"/>
        <v>0.85789343314176114</v>
      </c>
      <c r="R181" s="6"/>
      <c r="T181" s="12">
        <f t="shared" si="38"/>
        <v>8.4709500568295779E-2</v>
      </c>
      <c r="U181" s="12">
        <f t="shared" si="39"/>
        <v>0.10304667060511435</v>
      </c>
    </row>
    <row r="182" spans="1:22" x14ac:dyDescent="0.15">
      <c r="A182">
        <f t="shared" si="24"/>
        <v>8</v>
      </c>
      <c r="B182" s="1">
        <v>35643</v>
      </c>
      <c r="C182" s="5">
        <v>1414</v>
      </c>
      <c r="D182" s="2"/>
      <c r="E182" s="30">
        <f t="shared" si="25"/>
        <v>9885</v>
      </c>
      <c r="F182" s="2">
        <f t="shared" si="29"/>
        <v>14686.7</v>
      </c>
      <c r="G182" s="5">
        <v>12108</v>
      </c>
      <c r="H182" s="90">
        <f t="shared" si="26"/>
        <v>12283.333333333334</v>
      </c>
      <c r="I182" s="81">
        <f t="shared" si="28"/>
        <v>-300.33333333333212</v>
      </c>
      <c r="J182" s="89">
        <f t="shared" si="27"/>
        <v>1714.3333333333321</v>
      </c>
      <c r="K182" s="89"/>
      <c r="L182" s="30">
        <f t="shared" si="32"/>
        <v>11033.333333333332</v>
      </c>
      <c r="M182" s="89">
        <f t="shared" si="30"/>
        <v>14721.966666666667</v>
      </c>
      <c r="N182" s="93">
        <f t="shared" si="35"/>
        <v>-4.8362005067829617E-2</v>
      </c>
      <c r="O182" s="94">
        <f t="shared" si="33"/>
        <v>3.6723683821808795E-3</v>
      </c>
      <c r="P182" s="81">
        <f t="shared" si="34"/>
        <v>53.866666666668607</v>
      </c>
      <c r="Q182" s="92">
        <f t="shared" si="31"/>
        <v>0.83435410576938318</v>
      </c>
      <c r="R182" s="6"/>
      <c r="T182" s="12">
        <f t="shared" si="38"/>
        <v>9.453767466737982E-2</v>
      </c>
      <c r="U182" s="12">
        <f t="shared" si="39"/>
        <v>0.10851126677356732</v>
      </c>
    </row>
    <row r="183" spans="1:22" x14ac:dyDescent="0.15">
      <c r="A183">
        <f t="shared" si="24"/>
        <v>9</v>
      </c>
      <c r="B183" s="1">
        <v>35674</v>
      </c>
      <c r="C183" s="5">
        <v>1147</v>
      </c>
      <c r="D183" s="2">
        <f>SUM(C181:C183)</f>
        <v>3828</v>
      </c>
      <c r="E183" s="30">
        <f t="shared" si="25"/>
        <v>11032</v>
      </c>
      <c r="F183" s="2">
        <f t="shared" si="29"/>
        <v>14553.7</v>
      </c>
      <c r="G183" s="5">
        <v>12114</v>
      </c>
      <c r="H183" s="90">
        <f t="shared" si="26"/>
        <v>12179</v>
      </c>
      <c r="I183" s="81">
        <f t="shared" si="28"/>
        <v>-104.33333333333394</v>
      </c>
      <c r="J183" s="89">
        <f t="shared" si="27"/>
        <v>1251.3333333333339</v>
      </c>
      <c r="K183" s="89">
        <f>SUM(J181:J183)</f>
        <v>4593.6666666666661</v>
      </c>
      <c r="L183" s="30">
        <f t="shared" si="32"/>
        <v>12284.666666666666</v>
      </c>
      <c r="M183" s="89">
        <f t="shared" si="30"/>
        <v>14728.1</v>
      </c>
      <c r="N183" s="93">
        <f t="shared" si="35"/>
        <v>-5.1635544108177722E-2</v>
      </c>
      <c r="O183" s="94">
        <f t="shared" si="33"/>
        <v>4.166110053231975E-4</v>
      </c>
      <c r="P183" s="81">
        <f t="shared" si="34"/>
        <v>6.1333333333332121</v>
      </c>
      <c r="Q183" s="92">
        <f t="shared" si="31"/>
        <v>0.82692268520718892</v>
      </c>
      <c r="R183" s="6"/>
      <c r="T183" s="12">
        <f t="shared" si="38"/>
        <v>7.6686501303737387E-2</v>
      </c>
      <c r="U183" s="12">
        <f t="shared" si="39"/>
        <v>7.9204996202211192E-2</v>
      </c>
    </row>
    <row r="184" spans="1:22" x14ac:dyDescent="0.15">
      <c r="A184">
        <f t="shared" si="24"/>
        <v>10</v>
      </c>
      <c r="B184" s="1">
        <v>35704</v>
      </c>
      <c r="C184" s="10">
        <v>1415</v>
      </c>
      <c r="D184" s="2"/>
      <c r="E184" s="30">
        <f t="shared" si="25"/>
        <v>12447</v>
      </c>
      <c r="F184" s="2">
        <f t="shared" si="29"/>
        <v>14574.7</v>
      </c>
      <c r="G184" s="10">
        <v>12382</v>
      </c>
      <c r="H184" s="90">
        <f t="shared" si="26"/>
        <v>12201.333333333334</v>
      </c>
      <c r="I184" s="81">
        <f t="shared" si="28"/>
        <v>22.33333333333394</v>
      </c>
      <c r="J184" s="89">
        <f t="shared" si="27"/>
        <v>1392.6666666666661</v>
      </c>
      <c r="K184" s="89"/>
      <c r="L184" s="30">
        <f t="shared" si="32"/>
        <v>13677.333333333332</v>
      </c>
      <c r="M184" s="89">
        <f t="shared" si="30"/>
        <v>15070.433333333331</v>
      </c>
      <c r="N184" s="93">
        <f t="shared" si="35"/>
        <v>-2.345076354839426E-2</v>
      </c>
      <c r="O184" s="94">
        <f t="shared" si="33"/>
        <v>2.3243550310856786E-2</v>
      </c>
      <c r="P184" s="81">
        <f t="shared" si="34"/>
        <v>342.3333333333303</v>
      </c>
      <c r="Q184" s="92">
        <f t="shared" si="31"/>
        <v>0.80962060369863309</v>
      </c>
      <c r="R184" s="6"/>
      <c r="T184" s="12">
        <f t="shared" si="38"/>
        <v>9.4604532994584475E-2</v>
      </c>
      <c r="U184" s="12">
        <f t="shared" si="39"/>
        <v>8.8150898810026121E-2</v>
      </c>
    </row>
    <row r="185" spans="1:22" x14ac:dyDescent="0.15">
      <c r="A185">
        <f t="shared" si="24"/>
        <v>11</v>
      </c>
      <c r="B185" s="1">
        <v>35735</v>
      </c>
      <c r="C185" s="10">
        <v>1226</v>
      </c>
      <c r="D185" s="2"/>
      <c r="E185" s="30">
        <f t="shared" si="25"/>
        <v>13673</v>
      </c>
      <c r="F185" s="2">
        <f t="shared" si="29"/>
        <v>14561.7</v>
      </c>
      <c r="G185" s="10">
        <v>12764</v>
      </c>
      <c r="H185" s="90">
        <f t="shared" si="26"/>
        <v>12420</v>
      </c>
      <c r="I185" s="81">
        <f t="shared" si="28"/>
        <v>218.66666666666606</v>
      </c>
      <c r="J185" s="89">
        <f t="shared" si="27"/>
        <v>1007.3333333333339</v>
      </c>
      <c r="K185" s="89"/>
      <c r="L185" s="30">
        <f t="shared" si="32"/>
        <v>14684.666666666666</v>
      </c>
      <c r="M185" s="89">
        <f t="shared" si="30"/>
        <v>15270.833333333334</v>
      </c>
      <c r="N185" s="93">
        <f t="shared" si="35"/>
        <v>1.1988124533353517E-2</v>
      </c>
      <c r="O185" s="94">
        <f t="shared" si="33"/>
        <v>1.3297560565610933E-2</v>
      </c>
      <c r="P185" s="81">
        <f t="shared" si="34"/>
        <v>200.40000000000327</v>
      </c>
      <c r="Q185" s="92">
        <f t="shared" si="31"/>
        <v>0.81331514324693044</v>
      </c>
      <c r="R185" s="6"/>
      <c r="T185" s="12">
        <f t="shared" si="38"/>
        <v>8.1968309152904997E-2</v>
      </c>
      <c r="U185" s="12">
        <f t="shared" si="39"/>
        <v>6.3760654907587186E-2</v>
      </c>
    </row>
    <row r="186" spans="1:22" x14ac:dyDescent="0.15">
      <c r="A186">
        <f t="shared" si="24"/>
        <v>12</v>
      </c>
      <c r="B186" s="1">
        <v>35765</v>
      </c>
      <c r="C186" s="5">
        <v>1284</v>
      </c>
      <c r="D186" s="2">
        <f>SUM(C184:C186)</f>
        <v>3925</v>
      </c>
      <c r="E186" s="30">
        <f t="shared" si="25"/>
        <v>14957</v>
      </c>
      <c r="F186" s="4">
        <f t="shared" si="29"/>
        <v>14957</v>
      </c>
      <c r="G186" s="5">
        <v>12624</v>
      </c>
      <c r="H186" s="90">
        <f t="shared" si="26"/>
        <v>12590</v>
      </c>
      <c r="I186" s="81">
        <f t="shared" si="28"/>
        <v>170</v>
      </c>
      <c r="J186" s="89">
        <f t="shared" si="27"/>
        <v>1114</v>
      </c>
      <c r="K186" s="89">
        <f>SUM(J184:J186)</f>
        <v>3514</v>
      </c>
      <c r="L186" s="30">
        <f t="shared" si="32"/>
        <v>15798.666666666666</v>
      </c>
      <c r="M186" s="91">
        <f t="shared" si="30"/>
        <v>15798.666666666666</v>
      </c>
      <c r="N186" s="93">
        <f t="shared" si="35"/>
        <v>8.3849958723327234E-2</v>
      </c>
      <c r="O186" s="94">
        <f t="shared" si="33"/>
        <v>3.4564802182810217E-2</v>
      </c>
      <c r="P186" s="81">
        <f t="shared" si="34"/>
        <v>527.83333333333212</v>
      </c>
      <c r="Q186" s="92">
        <f t="shared" si="31"/>
        <v>0.79690269221031318</v>
      </c>
      <c r="R186" s="6"/>
      <c r="T186" s="12">
        <f t="shared" si="38"/>
        <v>8.584609213077489E-2</v>
      </c>
      <c r="U186" s="12">
        <f t="shared" si="39"/>
        <v>7.0512279517258844E-2</v>
      </c>
    </row>
    <row r="187" spans="1:22" x14ac:dyDescent="0.15">
      <c r="A187">
        <f t="shared" si="24"/>
        <v>1</v>
      </c>
      <c r="B187" s="1">
        <v>35796</v>
      </c>
      <c r="C187" s="5">
        <v>1446</v>
      </c>
      <c r="D187" s="2"/>
      <c r="E187" s="30">
        <f t="shared" si="25"/>
        <v>1446</v>
      </c>
      <c r="F187" s="2">
        <f t="shared" si="29"/>
        <v>15275</v>
      </c>
      <c r="G187" s="5">
        <v>13057</v>
      </c>
      <c r="H187" s="90">
        <f t="shared" si="26"/>
        <v>12815</v>
      </c>
      <c r="I187" s="81">
        <f t="shared" si="28"/>
        <v>225</v>
      </c>
      <c r="J187" s="89">
        <f t="shared" si="27"/>
        <v>1221</v>
      </c>
      <c r="K187" s="89"/>
      <c r="L187" s="30">
        <f t="shared" si="32"/>
        <v>1221</v>
      </c>
      <c r="M187" s="89">
        <f t="shared" si="30"/>
        <v>16104</v>
      </c>
      <c r="N187" s="93">
        <f t="shared" si="35"/>
        <v>0.11840323353542925</v>
      </c>
      <c r="O187" s="94">
        <f t="shared" si="33"/>
        <v>1.9326525445185316E-2</v>
      </c>
      <c r="P187" s="81">
        <f t="shared" si="34"/>
        <v>305.33333333333394</v>
      </c>
      <c r="Q187" s="92">
        <f t="shared" si="31"/>
        <v>0.79576502732240439</v>
      </c>
      <c r="R187">
        <v>2002</v>
      </c>
      <c r="T187" s="12">
        <f t="shared" ref="T187:T198" si="40">C187/F$198</f>
        <v>8.2781878737600387E-2</v>
      </c>
      <c r="U187" s="12">
        <f t="shared" ref="U187:U198" si="41">J187/M$198</f>
        <v>7.2296474519558535E-2</v>
      </c>
    </row>
    <row r="188" spans="1:22" x14ac:dyDescent="0.15">
      <c r="A188">
        <f t="shared" si="24"/>
        <v>2</v>
      </c>
      <c r="B188" s="1">
        <v>35827</v>
      </c>
      <c r="C188" s="5">
        <v>1399</v>
      </c>
      <c r="D188" s="2"/>
      <c r="E188" s="30">
        <f t="shared" si="25"/>
        <v>2845</v>
      </c>
      <c r="F188" s="2">
        <f t="shared" si="29"/>
        <v>15557</v>
      </c>
      <c r="G188" s="5">
        <v>13118</v>
      </c>
      <c r="H188" s="90">
        <f t="shared" si="26"/>
        <v>12933</v>
      </c>
      <c r="I188" s="81">
        <f t="shared" si="28"/>
        <v>118</v>
      </c>
      <c r="J188" s="89">
        <f t="shared" si="27"/>
        <v>1281</v>
      </c>
      <c r="K188" s="89"/>
      <c r="L188" s="30">
        <f t="shared" si="32"/>
        <v>2502</v>
      </c>
      <c r="M188" s="89">
        <f t="shared" si="30"/>
        <v>16390</v>
      </c>
      <c r="N188" s="93">
        <f t="shared" si="35"/>
        <v>0.14507816666394957</v>
      </c>
      <c r="O188" s="94">
        <f t="shared" si="33"/>
        <v>1.775956284153013E-2</v>
      </c>
      <c r="P188" s="81">
        <f t="shared" si="34"/>
        <v>286</v>
      </c>
      <c r="Q188" s="92">
        <f t="shared" si="31"/>
        <v>0.78907870652837098</v>
      </c>
      <c r="R188" s="6"/>
      <c r="T188" s="12">
        <f t="shared" si="40"/>
        <v>8.009118143423441E-2</v>
      </c>
      <c r="U188" s="12">
        <f t="shared" si="41"/>
        <v>7.5849126830101962E-2</v>
      </c>
    </row>
    <row r="189" spans="1:22" x14ac:dyDescent="0.15">
      <c r="A189">
        <f t="shared" si="24"/>
        <v>3</v>
      </c>
      <c r="B189" s="1">
        <v>35855</v>
      </c>
      <c r="C189" s="5">
        <v>1312</v>
      </c>
      <c r="D189" s="2">
        <f>SUM(C187:C189)</f>
        <v>4157</v>
      </c>
      <c r="E189" s="30">
        <f t="shared" si="25"/>
        <v>4157</v>
      </c>
      <c r="F189" s="2">
        <f t="shared" si="29"/>
        <v>15595</v>
      </c>
      <c r="G189" s="5">
        <v>12760</v>
      </c>
      <c r="H189" s="90">
        <f t="shared" si="26"/>
        <v>12978.333333333334</v>
      </c>
      <c r="I189" s="81">
        <f t="shared" si="28"/>
        <v>45.33333333333394</v>
      </c>
      <c r="J189" s="89">
        <f t="shared" si="27"/>
        <v>1266.6666666666661</v>
      </c>
      <c r="K189" s="89">
        <f>SUM(J187:J189)</f>
        <v>3768.6666666666661</v>
      </c>
      <c r="L189" s="30">
        <f t="shared" si="32"/>
        <v>3768.6666666666661</v>
      </c>
      <c r="M189" s="89">
        <f t="shared" si="30"/>
        <v>16406.333333333332</v>
      </c>
      <c r="N189" s="93">
        <f t="shared" si="35"/>
        <v>0.13501197990051694</v>
      </c>
      <c r="O189" s="94">
        <f t="shared" si="33"/>
        <v>9.965426072808814E-4</v>
      </c>
      <c r="P189" s="81">
        <f t="shared" si="34"/>
        <v>16.333333333332121</v>
      </c>
      <c r="Q189" s="92">
        <f t="shared" si="31"/>
        <v>0.79105629939657462</v>
      </c>
      <c r="R189" s="6"/>
      <c r="T189" s="12">
        <f t="shared" si="40"/>
        <v>7.5110528979067573E-2</v>
      </c>
      <c r="U189" s="12">
        <f t="shared" si="41"/>
        <v>7.5000437667027658E-2</v>
      </c>
      <c r="V189" s="6"/>
    </row>
    <row r="190" spans="1:22" x14ac:dyDescent="0.15">
      <c r="A190">
        <f t="shared" si="24"/>
        <v>4</v>
      </c>
      <c r="B190" s="1">
        <v>35886</v>
      </c>
      <c r="C190" s="5">
        <v>1370</v>
      </c>
      <c r="D190" s="2"/>
      <c r="E190" s="30">
        <f t="shared" si="25"/>
        <v>5527</v>
      </c>
      <c r="F190" s="2">
        <f t="shared" si="29"/>
        <v>15856</v>
      </c>
      <c r="G190" s="5">
        <v>12482</v>
      </c>
      <c r="H190" s="90">
        <f t="shared" si="26"/>
        <v>12786.666666666666</v>
      </c>
      <c r="I190" s="81">
        <f t="shared" si="28"/>
        <v>-191.66666666666788</v>
      </c>
      <c r="J190" s="89">
        <f t="shared" si="27"/>
        <v>1561.6666666666679</v>
      </c>
      <c r="K190" s="89"/>
      <c r="L190" s="30">
        <f t="shared" si="32"/>
        <v>5330.3333333333339</v>
      </c>
      <c r="M190" s="89">
        <f t="shared" si="30"/>
        <v>16721.333333333336</v>
      </c>
      <c r="N190" s="93">
        <f t="shared" si="35"/>
        <v>0.17051635348828542</v>
      </c>
      <c r="O190" s="94">
        <f t="shared" si="33"/>
        <v>1.9199902476686015E-2</v>
      </c>
      <c r="P190" s="81">
        <f t="shared" si="34"/>
        <v>315.00000000000364</v>
      </c>
      <c r="Q190" s="92">
        <f t="shared" si="31"/>
        <v>0.76469181086037785</v>
      </c>
      <c r="R190" s="6"/>
      <c r="T190" s="12">
        <f t="shared" si="40"/>
        <v>7.8430963949178797E-2</v>
      </c>
      <c r="U190" s="12">
        <f t="shared" si="41"/>
        <v>9.246764486053291E-2</v>
      </c>
    </row>
    <row r="191" spans="1:22" x14ac:dyDescent="0.15">
      <c r="A191">
        <f t="shared" si="24"/>
        <v>5</v>
      </c>
      <c r="B191" s="1">
        <v>35916</v>
      </c>
      <c r="C191" s="5">
        <v>1358.5989999999999</v>
      </c>
      <c r="D191" s="2"/>
      <c r="E191" s="30">
        <f t="shared" si="25"/>
        <v>6885.5990000000002</v>
      </c>
      <c r="F191" s="2">
        <f t="shared" si="29"/>
        <v>15851.599</v>
      </c>
      <c r="G191" s="5">
        <v>11995.82</v>
      </c>
      <c r="H191" s="90">
        <f t="shared" si="26"/>
        <v>12412.606666666667</v>
      </c>
      <c r="I191" s="81">
        <f t="shared" si="28"/>
        <v>-374.05999999999949</v>
      </c>
      <c r="J191" s="89">
        <f t="shared" si="27"/>
        <v>1732.6589999999994</v>
      </c>
      <c r="K191" s="89"/>
      <c r="L191" s="30">
        <f t="shared" si="32"/>
        <v>7062.9923333333336</v>
      </c>
      <c r="M191" s="89">
        <f t="shared" si="30"/>
        <v>16814.325666666668</v>
      </c>
      <c r="N191" s="93">
        <f t="shared" si="35"/>
        <v>0.1716946294304702</v>
      </c>
      <c r="O191" s="94">
        <f t="shared" si="33"/>
        <v>5.5612989394784318E-3</v>
      </c>
      <c r="P191" s="81">
        <f t="shared" si="34"/>
        <v>92.992333333331771</v>
      </c>
      <c r="Q191" s="92">
        <f t="shared" si="31"/>
        <v>0.73821614453881257</v>
      </c>
      <c r="R191" s="6"/>
      <c r="T191" s="12">
        <f t="shared" si="40"/>
        <v>7.7778269482036755E-2</v>
      </c>
      <c r="U191" s="12">
        <f t="shared" si="41"/>
        <v>0.10259224999556407</v>
      </c>
    </row>
    <row r="192" spans="1:22" x14ac:dyDescent="0.15">
      <c r="A192">
        <f t="shared" si="24"/>
        <v>6</v>
      </c>
      <c r="B192" s="1">
        <v>35947</v>
      </c>
      <c r="C192" s="5">
        <v>1401.06</v>
      </c>
      <c r="D192" s="2">
        <f>SUM(C190:C192)</f>
        <v>4129.6589999999997</v>
      </c>
      <c r="E192" s="30">
        <f t="shared" si="25"/>
        <v>8286.6589999999997</v>
      </c>
      <c r="F192" s="2">
        <f t="shared" si="29"/>
        <v>16039.659</v>
      </c>
      <c r="G192" s="5">
        <v>11734.516</v>
      </c>
      <c r="H192" s="90">
        <f t="shared" si="26"/>
        <v>12070.778666666665</v>
      </c>
      <c r="I192" s="81">
        <f t="shared" si="28"/>
        <v>-341.82800000000134</v>
      </c>
      <c r="J192" s="89">
        <f t="shared" si="27"/>
        <v>1742.8880000000013</v>
      </c>
      <c r="K192" s="89">
        <f>SUM(J190:J192)</f>
        <v>5037.2136666666684</v>
      </c>
      <c r="L192" s="30">
        <f t="shared" si="32"/>
        <v>8805.8803333333344</v>
      </c>
      <c r="M192" s="89">
        <f t="shared" si="30"/>
        <v>16913.547000000002</v>
      </c>
      <c r="N192" s="93">
        <f t="shared" si="35"/>
        <v>0.17416320523530415</v>
      </c>
      <c r="O192" s="94">
        <f t="shared" si="33"/>
        <v>5.9009998557382204E-3</v>
      </c>
      <c r="P192" s="81">
        <f t="shared" si="34"/>
        <v>99.221333333334769</v>
      </c>
      <c r="Q192" s="92">
        <f t="shared" si="31"/>
        <v>0.71367517804909064</v>
      </c>
      <c r="R192" s="6"/>
      <c r="T192" s="12">
        <f t="shared" si="40"/>
        <v>8.0209114124552144E-2</v>
      </c>
      <c r="U192" s="12">
        <f t="shared" si="41"/>
        <v>0.10319791800364</v>
      </c>
    </row>
    <row r="193" spans="1:22" x14ac:dyDescent="0.15">
      <c r="A193">
        <f t="shared" si="24"/>
        <v>7</v>
      </c>
      <c r="B193" s="1">
        <v>35977</v>
      </c>
      <c r="C193" s="5">
        <v>1532.614</v>
      </c>
      <c r="D193" s="2"/>
      <c r="E193" s="30">
        <f t="shared" si="25"/>
        <v>9819.2729999999992</v>
      </c>
      <c r="F193" s="2">
        <f t="shared" si="29"/>
        <v>16305.272999999999</v>
      </c>
      <c r="G193" s="5">
        <v>11750.5</v>
      </c>
      <c r="H193" s="90">
        <f t="shared" si="26"/>
        <v>11826.945333333331</v>
      </c>
      <c r="I193" s="81">
        <f t="shared" si="28"/>
        <v>-243.83333333333394</v>
      </c>
      <c r="J193" s="89">
        <f t="shared" si="27"/>
        <v>1776.447333333334</v>
      </c>
      <c r="K193" s="89"/>
      <c r="L193" s="30">
        <f t="shared" si="32"/>
        <v>10582.327666666668</v>
      </c>
      <c r="M193" s="89">
        <f t="shared" si="30"/>
        <v>17061.994333333336</v>
      </c>
      <c r="N193" s="93">
        <f t="shared" si="35"/>
        <v>0.16320411868840123</v>
      </c>
      <c r="O193" s="94">
        <f t="shared" si="33"/>
        <v>8.7768303912438839E-3</v>
      </c>
      <c r="P193" s="81">
        <f t="shared" si="34"/>
        <v>148.44733333333352</v>
      </c>
      <c r="Q193" s="92">
        <f t="shared" si="31"/>
        <v>0.69317484827828724</v>
      </c>
      <c r="R193" s="6"/>
      <c r="T193" s="12">
        <f t="shared" si="40"/>
        <v>8.7740433125552339E-2</v>
      </c>
      <c r="U193" s="12">
        <f t="shared" si="41"/>
        <v>0.10518499538875602</v>
      </c>
    </row>
    <row r="194" spans="1:22" x14ac:dyDescent="0.15">
      <c r="A194">
        <f t="shared" si="24"/>
        <v>8</v>
      </c>
      <c r="B194" s="1">
        <v>36008</v>
      </c>
      <c r="C194" s="5">
        <v>1646.826</v>
      </c>
      <c r="D194" s="2"/>
      <c r="E194" s="30">
        <f t="shared" si="25"/>
        <v>11466.098999999998</v>
      </c>
      <c r="F194" s="2">
        <f t="shared" si="29"/>
        <v>16538.098999999998</v>
      </c>
      <c r="G194" s="5">
        <v>11601.826999999999</v>
      </c>
      <c r="H194" s="90">
        <f t="shared" si="26"/>
        <v>11695.614333333333</v>
      </c>
      <c r="I194" s="81">
        <f t="shared" si="28"/>
        <v>-131.33099999999831</v>
      </c>
      <c r="J194" s="89">
        <f t="shared" si="27"/>
        <v>1778.1569999999983</v>
      </c>
      <c r="K194" s="89"/>
      <c r="L194" s="30">
        <f t="shared" si="32"/>
        <v>12360.484666666667</v>
      </c>
      <c r="M194" s="89">
        <f t="shared" si="30"/>
        <v>17125.817999999999</v>
      </c>
      <c r="N194" s="93">
        <f t="shared" ref="N194:N200" si="42">M194/M182-1</f>
        <v>0.16328330227619037</v>
      </c>
      <c r="O194" s="94">
        <f t="shared" ref="O194:O199" si="43">M194/M193-1</f>
        <v>3.7406920562605972E-3</v>
      </c>
      <c r="P194" s="81">
        <f t="shared" ref="P194:P199" si="44">M194-M193</f>
        <v>63.823666666663485</v>
      </c>
      <c r="Q194" s="92">
        <f t="shared" si="31"/>
        <v>0.68292296072125336</v>
      </c>
      <c r="R194" s="6"/>
      <c r="T194" s="12">
        <f t="shared" si="40"/>
        <v>9.4278942070489286E-2</v>
      </c>
      <c r="U194" s="12">
        <f t="shared" si="41"/>
        <v>0.10528622624264909</v>
      </c>
    </row>
    <row r="195" spans="1:22" x14ac:dyDescent="0.15">
      <c r="A195">
        <f t="shared" si="24"/>
        <v>9</v>
      </c>
      <c r="B195" s="1">
        <v>36039</v>
      </c>
      <c r="C195" s="5">
        <v>1611.393</v>
      </c>
      <c r="D195" s="2">
        <f>SUM(C193:C195)</f>
        <v>4790.8330000000005</v>
      </c>
      <c r="E195" s="30">
        <f t="shared" si="25"/>
        <v>13077.491999999998</v>
      </c>
      <c r="F195" s="2">
        <f t="shared" si="29"/>
        <v>17002.491999999998</v>
      </c>
      <c r="G195" s="5">
        <v>12005.675999999999</v>
      </c>
      <c r="H195" s="90">
        <f t="shared" si="26"/>
        <v>11786.000999999998</v>
      </c>
      <c r="I195" s="81">
        <f t="shared" si="28"/>
        <v>90.386666666665406</v>
      </c>
      <c r="J195" s="89">
        <f t="shared" si="27"/>
        <v>1521.0063333333346</v>
      </c>
      <c r="K195" s="89">
        <f>SUM(J193:J195)</f>
        <v>5075.6106666666674</v>
      </c>
      <c r="L195" s="30">
        <f t="shared" si="32"/>
        <v>13881.491000000002</v>
      </c>
      <c r="M195" s="89">
        <f t="shared" si="30"/>
        <v>17395.491000000002</v>
      </c>
      <c r="N195" s="93">
        <f t="shared" si="42"/>
        <v>0.18110896857028402</v>
      </c>
      <c r="O195" s="94">
        <f t="shared" si="43"/>
        <v>1.574657630952303E-2</v>
      </c>
      <c r="P195" s="81">
        <f t="shared" si="44"/>
        <v>269.6730000000025</v>
      </c>
      <c r="Q195" s="92">
        <f t="shared" si="31"/>
        <v>0.67753195353899454</v>
      </c>
      <c r="R195" s="6"/>
      <c r="T195" s="12">
        <f t="shared" si="40"/>
        <v>9.2250442548145309E-2</v>
      </c>
      <c r="U195" s="12">
        <f t="shared" si="41"/>
        <v>9.0060111074464044E-2</v>
      </c>
    </row>
    <row r="196" spans="1:22" x14ac:dyDescent="0.15">
      <c r="A196">
        <f t="shared" si="24"/>
        <v>10</v>
      </c>
      <c r="B196" s="1">
        <v>36069</v>
      </c>
      <c r="C196" s="5">
        <v>1893.0719999999999</v>
      </c>
      <c r="D196" s="2"/>
      <c r="E196" s="30">
        <f t="shared" si="25"/>
        <v>14970.563999999998</v>
      </c>
      <c r="F196" s="2">
        <f t="shared" si="29"/>
        <v>17480.563999999998</v>
      </c>
      <c r="G196" s="5">
        <v>12927.207</v>
      </c>
      <c r="H196" s="90">
        <f t="shared" si="26"/>
        <v>12178.236666666666</v>
      </c>
      <c r="I196" s="81">
        <f t="shared" si="28"/>
        <v>392.23566666666738</v>
      </c>
      <c r="J196" s="89">
        <f t="shared" si="27"/>
        <v>1500.8363333333325</v>
      </c>
      <c r="K196" s="89"/>
      <c r="L196" s="30">
        <f t="shared" si="32"/>
        <v>15382.327333333335</v>
      </c>
      <c r="M196" s="89">
        <f t="shared" si="30"/>
        <v>17503.660666666667</v>
      </c>
      <c r="N196" s="93">
        <f t="shared" si="42"/>
        <v>0.1614570251242502</v>
      </c>
      <c r="O196" s="94">
        <f t="shared" si="43"/>
        <v>6.2182588963235474E-3</v>
      </c>
      <c r="P196" s="81">
        <f t="shared" si="44"/>
        <v>108.16966666666485</v>
      </c>
      <c r="Q196" s="92">
        <f t="shared" si="31"/>
        <v>0.6957536996737177</v>
      </c>
      <c r="R196" s="6"/>
      <c r="T196" s="12">
        <f t="shared" si="40"/>
        <v>0.10837624947824802</v>
      </c>
      <c r="U196" s="12">
        <f t="shared" si="41"/>
        <v>8.8865827789402899E-2</v>
      </c>
    </row>
    <row r="197" spans="1:22" x14ac:dyDescent="0.15">
      <c r="A197">
        <f t="shared" si="24"/>
        <v>11</v>
      </c>
      <c r="B197" s="1">
        <v>36100</v>
      </c>
      <c r="C197" s="5">
        <v>1369.617</v>
      </c>
      <c r="D197" s="2"/>
      <c r="E197" s="30">
        <f t="shared" si="25"/>
        <v>16340.180999999999</v>
      </c>
      <c r="F197" s="2">
        <f t="shared" si="29"/>
        <v>17624.180999999997</v>
      </c>
      <c r="G197" s="5">
        <v>13173.549000000001</v>
      </c>
      <c r="H197" s="90">
        <f t="shared" si="26"/>
        <v>12702.144</v>
      </c>
      <c r="I197" s="81">
        <f t="shared" si="28"/>
        <v>523.90733333333446</v>
      </c>
      <c r="J197" s="89">
        <f t="shared" si="27"/>
        <v>845.7096666666655</v>
      </c>
      <c r="K197" s="89"/>
      <c r="L197" s="30">
        <f t="shared" si="32"/>
        <v>16228.037</v>
      </c>
      <c r="M197" s="89">
        <f t="shared" si="30"/>
        <v>17342.037</v>
      </c>
      <c r="N197" s="93">
        <f t="shared" si="42"/>
        <v>0.13563134515688957</v>
      </c>
      <c r="O197" s="94">
        <f t="shared" si="43"/>
        <v>-9.2337065797016837E-3</v>
      </c>
      <c r="P197" s="81">
        <f t="shared" si="44"/>
        <v>-161.6236666666664</v>
      </c>
      <c r="Q197" s="92">
        <f t="shared" si="31"/>
        <v>0.73244821239857805</v>
      </c>
      <c r="R197" s="6"/>
      <c r="T197" s="12">
        <f t="shared" si="40"/>
        <v>7.8409037628600298E-2</v>
      </c>
      <c r="U197" s="12">
        <f t="shared" si="41"/>
        <v>5.0075206688870541E-2</v>
      </c>
    </row>
    <row r="198" spans="1:22" x14ac:dyDescent="0.15">
      <c r="A198">
        <f t="shared" si="24"/>
        <v>12</v>
      </c>
      <c r="B198" s="1">
        <v>36130</v>
      </c>
      <c r="C198" s="5">
        <v>1127.4100000000001</v>
      </c>
      <c r="D198" s="2">
        <f>SUM(C196:C198)</f>
        <v>4390.0990000000002</v>
      </c>
      <c r="E198" s="30">
        <f t="shared" si="25"/>
        <v>17467.591</v>
      </c>
      <c r="F198" s="4">
        <f t="shared" si="29"/>
        <v>17467.591</v>
      </c>
      <c r="G198" s="5">
        <v>13405.646000000001</v>
      </c>
      <c r="H198" s="90">
        <f t="shared" si="26"/>
        <v>13168.800666666668</v>
      </c>
      <c r="I198" s="81">
        <f t="shared" si="28"/>
        <v>466.65666666666766</v>
      </c>
      <c r="J198" s="89">
        <f t="shared" si="27"/>
        <v>660.75333333333242</v>
      </c>
      <c r="K198" s="89">
        <f>SUM(J196:J198)</f>
        <v>3007.2993333333307</v>
      </c>
      <c r="L198" s="30">
        <f t="shared" si="32"/>
        <v>16888.790333333334</v>
      </c>
      <c r="M198" s="91">
        <f t="shared" si="30"/>
        <v>16888.790333333334</v>
      </c>
      <c r="N198" s="93">
        <f t="shared" si="42"/>
        <v>6.9000991644864618E-2</v>
      </c>
      <c r="O198" s="94">
        <f t="shared" si="43"/>
        <v>-2.6135722502879322E-2</v>
      </c>
      <c r="P198" s="81">
        <f t="shared" si="44"/>
        <v>-453.24666666666599</v>
      </c>
      <c r="Q198" s="92">
        <f t="shared" si="31"/>
        <v>0.7797361685919838</v>
      </c>
      <c r="R198" s="6"/>
      <c r="T198" s="12">
        <f t="shared" si="40"/>
        <v>6.4542958442294657E-2</v>
      </c>
      <c r="U198" s="12">
        <f t="shared" si="41"/>
        <v>3.9123780939432133E-2</v>
      </c>
    </row>
    <row r="199" spans="1:22" x14ac:dyDescent="0.15">
      <c r="A199">
        <f t="shared" si="24"/>
        <v>1</v>
      </c>
      <c r="B199" s="1">
        <v>36161</v>
      </c>
      <c r="C199" s="5">
        <v>1287.741</v>
      </c>
      <c r="D199" s="2"/>
      <c r="E199" s="30">
        <f t="shared" si="25"/>
        <v>1287.741</v>
      </c>
      <c r="F199" s="2">
        <f t="shared" si="29"/>
        <v>17309.331999999999</v>
      </c>
      <c r="G199" s="5">
        <v>13781.57</v>
      </c>
      <c r="H199" s="90">
        <f t="shared" si="26"/>
        <v>13453.588333333333</v>
      </c>
      <c r="I199" s="81">
        <f t="shared" si="28"/>
        <v>284.78766666666525</v>
      </c>
      <c r="J199" s="89">
        <f t="shared" si="27"/>
        <v>1002.9533333333347</v>
      </c>
      <c r="K199" s="89"/>
      <c r="L199" s="30">
        <f t="shared" si="32"/>
        <v>1002.9533333333347</v>
      </c>
      <c r="M199" s="89">
        <f t="shared" si="30"/>
        <v>16670.743666666669</v>
      </c>
      <c r="N199" s="93">
        <f t="shared" si="42"/>
        <v>3.5192726444775779E-2</v>
      </c>
      <c r="O199" s="94">
        <f t="shared" si="43"/>
        <v>-1.2910733235660277E-2</v>
      </c>
      <c r="P199" s="81">
        <f t="shared" si="44"/>
        <v>-218.04666666666526</v>
      </c>
      <c r="Q199" s="92">
        <f t="shared" si="31"/>
        <v>0.80701788728441237</v>
      </c>
      <c r="R199" s="6">
        <v>2003</v>
      </c>
      <c r="T199" s="12">
        <f t="shared" ref="T199:T210" si="45">C199/F$210</f>
        <v>7.4808085638559674E-2</v>
      </c>
      <c r="U199" s="12">
        <f t="shared" ref="U199:U210" si="46">J199/M$210</f>
        <v>5.9391196709736548E-2</v>
      </c>
    </row>
    <row r="200" spans="1:22" x14ac:dyDescent="0.15">
      <c r="A200">
        <f t="shared" ref="A200:A263" si="47">MONTH(B200)</f>
        <v>2</v>
      </c>
      <c r="B200" s="1">
        <v>36192</v>
      </c>
      <c r="C200" s="5">
        <v>1143.3330000000001</v>
      </c>
      <c r="D200" s="2"/>
      <c r="E200" s="30">
        <f t="shared" ref="E200:E263" si="48">IF(MONTH($B200)=1,C200,C200+E199)</f>
        <v>2431.0740000000001</v>
      </c>
      <c r="F200" s="2">
        <f t="shared" si="29"/>
        <v>17053.664999999997</v>
      </c>
      <c r="G200" s="5">
        <v>13747.7</v>
      </c>
      <c r="H200" s="90">
        <f t="shared" si="26"/>
        <v>13644.972</v>
      </c>
      <c r="I200" s="81">
        <f t="shared" si="28"/>
        <v>191.38366666666661</v>
      </c>
      <c r="J200" s="89">
        <f t="shared" si="27"/>
        <v>951.94933333333347</v>
      </c>
      <c r="K200" s="89"/>
      <c r="L200" s="30">
        <f t="shared" si="32"/>
        <v>1954.9026666666682</v>
      </c>
      <c r="M200" s="89">
        <f t="shared" si="30"/>
        <v>16341.693000000001</v>
      </c>
      <c r="N200" s="93">
        <f t="shared" si="42"/>
        <v>-2.9473459426478943E-3</v>
      </c>
      <c r="O200" s="94">
        <f t="shared" ref="O200:O205" si="49">M200/M199-1</f>
        <v>-1.9738211638669068E-2</v>
      </c>
      <c r="P200" s="81">
        <f t="shared" ref="P200:P205" si="50">M200-M199</f>
        <v>-329.05066666666789</v>
      </c>
      <c r="Q200" s="92">
        <f t="shared" si="31"/>
        <v>0.83497909304745832</v>
      </c>
      <c r="R200" s="6"/>
      <c r="T200" s="12">
        <f t="shared" si="45"/>
        <v>6.641906484098227E-2</v>
      </c>
      <c r="U200" s="12">
        <f t="shared" si="46"/>
        <v>5.6370927973088639E-2</v>
      </c>
    </row>
    <row r="201" spans="1:22" x14ac:dyDescent="0.15">
      <c r="A201">
        <f t="shared" si="47"/>
        <v>3</v>
      </c>
      <c r="B201" s="1">
        <v>36220</v>
      </c>
      <c r="C201" s="5">
        <v>1255.365</v>
      </c>
      <c r="D201" s="2">
        <f>SUM(C199:C201)</f>
        <v>3686.4390000000003</v>
      </c>
      <c r="E201" s="30">
        <f t="shared" si="48"/>
        <v>3686.4390000000003</v>
      </c>
      <c r="F201" s="2">
        <f t="shared" si="29"/>
        <v>16997.03</v>
      </c>
      <c r="G201" s="5">
        <v>13543.877</v>
      </c>
      <c r="H201" s="90">
        <f t="shared" si="26"/>
        <v>13691.048999999999</v>
      </c>
      <c r="I201" s="81">
        <f t="shared" si="28"/>
        <v>46.076999999999316</v>
      </c>
      <c r="J201" s="89">
        <f t="shared" si="27"/>
        <v>1209.2880000000007</v>
      </c>
      <c r="K201" s="89">
        <f>SUM(J199:J201)</f>
        <v>3164.1906666666691</v>
      </c>
      <c r="L201" s="30">
        <f t="shared" si="32"/>
        <v>3164.1906666666691</v>
      </c>
      <c r="M201" s="89">
        <f t="shared" si="30"/>
        <v>16284.314333333334</v>
      </c>
      <c r="N201" s="93">
        <f t="shared" ref="N201:N206" si="51">M201/M189-1</f>
        <v>-7.4373107946117401E-3</v>
      </c>
      <c r="O201" s="94">
        <f t="shared" si="49"/>
        <v>-3.5111825113021133E-3</v>
      </c>
      <c r="P201" s="81">
        <f t="shared" si="50"/>
        <v>-57.378666666667414</v>
      </c>
      <c r="Q201" s="92">
        <f t="shared" si="31"/>
        <v>0.84075071997197781</v>
      </c>
      <c r="R201" s="6"/>
      <c r="T201" s="12">
        <f t="shared" si="45"/>
        <v>7.2927283069849039E-2</v>
      </c>
      <c r="U201" s="12">
        <f t="shared" si="46"/>
        <v>7.1609574543239463E-2</v>
      </c>
      <c r="V201" s="6"/>
    </row>
    <row r="202" spans="1:22" x14ac:dyDescent="0.15">
      <c r="A202">
        <f t="shared" si="47"/>
        <v>4</v>
      </c>
      <c r="B202" s="1">
        <v>36251</v>
      </c>
      <c r="C202" s="5">
        <v>1524.625</v>
      </c>
      <c r="D202" s="2"/>
      <c r="E202" s="30">
        <f t="shared" si="48"/>
        <v>5211.0640000000003</v>
      </c>
      <c r="F202" s="2">
        <f t="shared" si="29"/>
        <v>17151.654999999999</v>
      </c>
      <c r="G202" s="5">
        <v>13354.035</v>
      </c>
      <c r="H202" s="90">
        <f t="shared" ref="H202:H265" si="52">AVERAGE(G200:G202)</f>
        <v>13548.537333333334</v>
      </c>
      <c r="I202" s="81">
        <f t="shared" si="28"/>
        <v>-142.51166666666541</v>
      </c>
      <c r="J202" s="89">
        <f t="shared" ref="J202:J265" si="53">C202-I202</f>
        <v>1667.1366666666654</v>
      </c>
      <c r="K202" s="89"/>
      <c r="L202" s="30">
        <f t="shared" si="32"/>
        <v>4831.3273333333345</v>
      </c>
      <c r="M202" s="89">
        <f t="shared" si="30"/>
        <v>16389.784333333329</v>
      </c>
      <c r="N202" s="93">
        <f t="shared" si="51"/>
        <v>-1.9827904473327829E-2</v>
      </c>
      <c r="O202" s="94">
        <f t="shared" si="49"/>
        <v>6.4767848274767115E-3</v>
      </c>
      <c r="P202" s="81">
        <f t="shared" si="50"/>
        <v>105.46999999999571</v>
      </c>
      <c r="Q202" s="92">
        <f t="shared" si="31"/>
        <v>0.8266452479047266</v>
      </c>
      <c r="R202" s="6"/>
      <c r="T202" s="12">
        <f t="shared" si="45"/>
        <v>8.8569267862628462E-2</v>
      </c>
      <c r="U202" s="12">
        <f t="shared" si="46"/>
        <v>9.8721683672900309E-2</v>
      </c>
    </row>
    <row r="203" spans="1:22" x14ac:dyDescent="0.15">
      <c r="A203">
        <f t="shared" si="47"/>
        <v>5</v>
      </c>
      <c r="B203" s="1">
        <v>36281</v>
      </c>
      <c r="C203" s="5">
        <v>1439.35</v>
      </c>
      <c r="D203" s="2"/>
      <c r="E203" s="30">
        <f t="shared" si="48"/>
        <v>6650.4140000000007</v>
      </c>
      <c r="F203" s="2">
        <f t="shared" si="29"/>
        <v>17232.405999999999</v>
      </c>
      <c r="G203" s="5">
        <v>13148.423000000001</v>
      </c>
      <c r="H203" s="90">
        <f t="shared" si="52"/>
        <v>13348.778333333334</v>
      </c>
      <c r="I203" s="81">
        <f t="shared" ref="I203:I266" si="54">H203-H202</f>
        <v>-199.75900000000001</v>
      </c>
      <c r="J203" s="89">
        <f t="shared" si="53"/>
        <v>1639.1089999999999</v>
      </c>
      <c r="K203" s="89"/>
      <c r="L203" s="30">
        <f t="shared" si="32"/>
        <v>6470.4363333333349</v>
      </c>
      <c r="M203" s="89">
        <f t="shared" si="30"/>
        <v>16296.234333333334</v>
      </c>
      <c r="N203" s="93">
        <f t="shared" si="51"/>
        <v>-3.0812495463937495E-2</v>
      </c>
      <c r="O203" s="94">
        <f t="shared" si="49"/>
        <v>-5.7078237332101045E-3</v>
      </c>
      <c r="P203" s="81">
        <f t="shared" si="50"/>
        <v>-93.549999999995634</v>
      </c>
      <c r="Q203" s="92">
        <f t="shared" si="31"/>
        <v>0.81913269411135736</v>
      </c>
      <c r="R203" s="6"/>
      <c r="T203" s="12">
        <f t="shared" si="45"/>
        <v>8.361543048164255E-2</v>
      </c>
      <c r="U203" s="12">
        <f t="shared" si="46"/>
        <v>9.70619886412456E-2</v>
      </c>
    </row>
    <row r="204" spans="1:22" x14ac:dyDescent="0.15">
      <c r="A204">
        <f t="shared" si="47"/>
        <v>6</v>
      </c>
      <c r="B204" s="1">
        <v>36312</v>
      </c>
      <c r="C204" s="5">
        <v>1365.4770000000001</v>
      </c>
      <c r="D204" s="2">
        <f>SUM(C202:C204)</f>
        <v>4329.4520000000002</v>
      </c>
      <c r="E204" s="30">
        <f t="shared" si="48"/>
        <v>8015.8910000000005</v>
      </c>
      <c r="F204" s="2">
        <f t="shared" si="29"/>
        <v>17196.823</v>
      </c>
      <c r="G204" s="5">
        <v>13037.41</v>
      </c>
      <c r="H204" s="90">
        <f t="shared" si="52"/>
        <v>13179.956</v>
      </c>
      <c r="I204" s="81">
        <f t="shared" si="54"/>
        <v>-168.82233333333352</v>
      </c>
      <c r="J204" s="95">
        <f t="shared" si="53"/>
        <v>1534.2993333333336</v>
      </c>
      <c r="K204" s="89">
        <f>SUM(J202:J204)</f>
        <v>4840.5449999999992</v>
      </c>
      <c r="L204" s="30">
        <f t="shared" si="32"/>
        <v>8004.7356666666683</v>
      </c>
      <c r="M204" s="89">
        <f t="shared" si="30"/>
        <v>16087.645666666667</v>
      </c>
      <c r="N204" s="93">
        <f t="shared" si="51"/>
        <v>-4.8830758760024406E-2</v>
      </c>
      <c r="O204" s="94">
        <f t="shared" si="49"/>
        <v>-1.2799807759269033E-2</v>
      </c>
      <c r="P204" s="81">
        <f t="shared" si="50"/>
        <v>-208.58866666666654</v>
      </c>
      <c r="Q204" s="92">
        <f t="shared" si="31"/>
        <v>0.81925946611993383</v>
      </c>
      <c r="R204" s="6"/>
      <c r="T204" s="12">
        <f t="shared" si="45"/>
        <v>7.9323963711245934E-2</v>
      </c>
      <c r="U204" s="12">
        <f t="shared" si="46"/>
        <v>9.0855546802726811E-2</v>
      </c>
    </row>
    <row r="205" spans="1:22" x14ac:dyDescent="0.15">
      <c r="A205">
        <f t="shared" si="47"/>
        <v>7</v>
      </c>
      <c r="B205" s="1">
        <v>36342</v>
      </c>
      <c r="C205" s="5">
        <v>1577.4739999999999</v>
      </c>
      <c r="D205" s="2"/>
      <c r="E205" s="30">
        <f t="shared" si="48"/>
        <v>9593.3649999999998</v>
      </c>
      <c r="F205" s="2">
        <f t="shared" si="29"/>
        <v>17241.683000000001</v>
      </c>
      <c r="G205" s="5">
        <v>13135.734</v>
      </c>
      <c r="H205" s="90">
        <f t="shared" si="52"/>
        <v>13107.188999999998</v>
      </c>
      <c r="I205" s="81">
        <f t="shared" si="54"/>
        <v>-72.767000000001644</v>
      </c>
      <c r="J205" s="95">
        <f t="shared" si="53"/>
        <v>1650.2410000000016</v>
      </c>
      <c r="K205" s="89"/>
      <c r="L205" s="30">
        <f t="shared" si="32"/>
        <v>9654.9766666666692</v>
      </c>
      <c r="M205" s="89">
        <f t="shared" si="30"/>
        <v>15961.439333333334</v>
      </c>
      <c r="N205" s="93">
        <f t="shared" si="51"/>
        <v>-6.4503303570432657E-2</v>
      </c>
      <c r="O205" s="94">
        <f t="shared" si="49"/>
        <v>-7.8449224919735494E-3</v>
      </c>
      <c r="P205" s="81">
        <f t="shared" si="50"/>
        <v>-126.20633333333353</v>
      </c>
      <c r="Q205" s="92">
        <f t="shared" si="31"/>
        <v>0.82117838662753839</v>
      </c>
      <c r="R205" s="6"/>
      <c r="T205" s="12">
        <f t="shared" si="45"/>
        <v>9.1639398050230039E-2</v>
      </c>
      <c r="U205" s="12">
        <f t="shared" si="46"/>
        <v>9.7721184617568416E-2</v>
      </c>
    </row>
    <row r="206" spans="1:22" x14ac:dyDescent="0.15">
      <c r="A206">
        <f t="shared" si="47"/>
        <v>8</v>
      </c>
      <c r="B206" s="1">
        <v>36373</v>
      </c>
      <c r="C206" s="5">
        <v>1586.5219999999999</v>
      </c>
      <c r="D206" s="2"/>
      <c r="E206" s="30">
        <f t="shared" si="48"/>
        <v>11179.886999999999</v>
      </c>
      <c r="F206" s="2">
        <f t="shared" si="29"/>
        <v>17181.379000000001</v>
      </c>
      <c r="G206" s="5">
        <v>12996.831</v>
      </c>
      <c r="H206" s="90">
        <f t="shared" si="52"/>
        <v>13056.658333333333</v>
      </c>
      <c r="I206" s="81">
        <f t="shared" si="54"/>
        <v>-50.530666666665638</v>
      </c>
      <c r="J206" s="95">
        <f t="shared" si="53"/>
        <v>1637.0526666666656</v>
      </c>
      <c r="K206" s="89"/>
      <c r="L206" s="30">
        <f t="shared" si="32"/>
        <v>11292.029333333336</v>
      </c>
      <c r="M206" s="89">
        <f t="shared" si="30"/>
        <v>15820.335000000003</v>
      </c>
      <c r="N206" s="93">
        <f t="shared" si="51"/>
        <v>-7.6228942757653795E-2</v>
      </c>
      <c r="O206" s="94">
        <f t="shared" ref="O206:O211" si="55">M206/M205-1</f>
        <v>-8.8403263882758099E-3</v>
      </c>
      <c r="P206" s="81">
        <f t="shared" ref="P206:P211" si="56">M206-M205</f>
        <v>-141.10433333333094</v>
      </c>
      <c r="Q206" s="92">
        <f t="shared" si="31"/>
        <v>0.82530858754465886</v>
      </c>
      <c r="R206" s="6"/>
      <c r="T206" s="12">
        <f t="shared" si="45"/>
        <v>9.2165018931181786E-2</v>
      </c>
      <c r="U206" s="12">
        <f t="shared" si="46"/>
        <v>9.6940220166639765E-2</v>
      </c>
    </row>
    <row r="207" spans="1:22" x14ac:dyDescent="0.15">
      <c r="A207">
        <f t="shared" si="47"/>
        <v>9</v>
      </c>
      <c r="B207" s="1">
        <v>36404</v>
      </c>
      <c r="C207" s="5">
        <v>1650.9110000000001</v>
      </c>
      <c r="D207" s="2">
        <f>SUM(C205:C207)</f>
        <v>4814.9070000000002</v>
      </c>
      <c r="E207" s="30">
        <f t="shared" si="48"/>
        <v>12830.797999999999</v>
      </c>
      <c r="F207" s="2">
        <f t="shared" si="29"/>
        <v>17220.897000000001</v>
      </c>
      <c r="G207" s="5">
        <v>13019.942999999999</v>
      </c>
      <c r="H207" s="90">
        <f t="shared" si="52"/>
        <v>13050.836000000001</v>
      </c>
      <c r="I207" s="81">
        <f t="shared" si="54"/>
        <v>-5.8223333333316987</v>
      </c>
      <c r="J207" s="95">
        <f t="shared" si="53"/>
        <v>1656.7333333333318</v>
      </c>
      <c r="K207" s="89">
        <f>SUM(J205:J207)</f>
        <v>4944.0269999999991</v>
      </c>
      <c r="L207" s="30">
        <f t="shared" si="32"/>
        <v>12948.762666666667</v>
      </c>
      <c r="M207" s="89">
        <f t="shared" si="30"/>
        <v>15956.062</v>
      </c>
      <c r="N207" s="93">
        <f t="shared" ref="N207:N212" si="57">M207/M195-1</f>
        <v>-8.2747247548229708E-2</v>
      </c>
      <c r="O207" s="94">
        <f t="shared" si="55"/>
        <v>8.579274711944862E-3</v>
      </c>
      <c r="P207" s="81">
        <f t="shared" si="56"/>
        <v>135.72699999999713</v>
      </c>
      <c r="Q207" s="92">
        <f t="shared" si="31"/>
        <v>0.81792336981393032</v>
      </c>
      <c r="R207" s="6"/>
      <c r="T207" s="12">
        <f t="shared" si="45"/>
        <v>9.5905536493472054E-2</v>
      </c>
      <c r="U207" s="12">
        <f t="shared" si="46"/>
        <v>9.8105636648674874E-2</v>
      </c>
    </row>
    <row r="208" spans="1:22" x14ac:dyDescent="0.15">
      <c r="A208">
        <f t="shared" si="47"/>
        <v>10</v>
      </c>
      <c r="B208" s="1">
        <v>36434</v>
      </c>
      <c r="C208" s="5">
        <v>1724.8989999999999</v>
      </c>
      <c r="D208" s="2"/>
      <c r="E208" s="30">
        <f t="shared" si="48"/>
        <v>14555.696999999998</v>
      </c>
      <c r="F208" s="2">
        <f t="shared" si="29"/>
        <v>17052.724000000002</v>
      </c>
      <c r="G208" s="5">
        <v>13403.124</v>
      </c>
      <c r="H208" s="90">
        <f t="shared" si="52"/>
        <v>13139.966</v>
      </c>
      <c r="I208" s="81">
        <f t="shared" si="54"/>
        <v>89.1299999999992</v>
      </c>
      <c r="J208" s="95">
        <f t="shared" si="53"/>
        <v>1635.7690000000007</v>
      </c>
      <c r="K208" s="89"/>
      <c r="L208" s="30">
        <f t="shared" si="32"/>
        <v>14584.531666666668</v>
      </c>
      <c r="M208" s="89">
        <f t="shared" si="30"/>
        <v>16090.994666666667</v>
      </c>
      <c r="N208" s="93">
        <f t="shared" si="57"/>
        <v>-8.0706889084648958E-2</v>
      </c>
      <c r="O208" s="94">
        <f t="shared" si="55"/>
        <v>8.4565143120318709E-3</v>
      </c>
      <c r="P208" s="81">
        <f t="shared" si="56"/>
        <v>134.9326666666675</v>
      </c>
      <c r="Q208" s="92">
        <f t="shared" si="31"/>
        <v>0.81660371358025019</v>
      </c>
      <c r="R208" s="6"/>
      <c r="T208" s="12">
        <f t="shared" si="45"/>
        <v>0.10020368390061817</v>
      </c>
      <c r="U208" s="12">
        <f t="shared" si="46"/>
        <v>9.6864206161824354E-2</v>
      </c>
    </row>
    <row r="209" spans="1:22" x14ac:dyDescent="0.15">
      <c r="A209">
        <f t="shared" si="47"/>
        <v>11</v>
      </c>
      <c r="B209" s="1">
        <v>36465</v>
      </c>
      <c r="C209" s="5">
        <v>1378.3</v>
      </c>
      <c r="D209" s="2"/>
      <c r="E209" s="30">
        <f t="shared" si="48"/>
        <v>15933.996999999998</v>
      </c>
      <c r="F209" s="2">
        <f t="shared" si="29"/>
        <v>17061.407000000003</v>
      </c>
      <c r="G209" s="5">
        <v>13657.698</v>
      </c>
      <c r="H209" s="90">
        <f t="shared" si="52"/>
        <v>13360.254999999999</v>
      </c>
      <c r="I209" s="81">
        <f t="shared" si="54"/>
        <v>220.28899999999885</v>
      </c>
      <c r="J209" s="95">
        <f t="shared" si="53"/>
        <v>1158.0110000000011</v>
      </c>
      <c r="K209" s="89"/>
      <c r="L209" s="30">
        <f t="shared" si="32"/>
        <v>15742.542666666668</v>
      </c>
      <c r="M209" s="89">
        <f t="shared" si="30"/>
        <v>16403.296000000002</v>
      </c>
      <c r="N209" s="93">
        <f t="shared" si="57"/>
        <v>-5.4130953589823227E-2</v>
      </c>
      <c r="O209" s="94">
        <f t="shared" si="55"/>
        <v>1.9408454219445037E-2</v>
      </c>
      <c r="P209" s="81">
        <f t="shared" si="56"/>
        <v>312.3013333333347</v>
      </c>
      <c r="Q209" s="92">
        <f t="shared" si="31"/>
        <v>0.8144860033007999</v>
      </c>
      <c r="R209" s="6"/>
      <c r="T209" s="12">
        <f t="shared" si="45"/>
        <v>8.0068883755061618E-2</v>
      </c>
      <c r="U209" s="12">
        <f t="shared" si="46"/>
        <v>6.8573139753632967E-2</v>
      </c>
    </row>
    <row r="210" spans="1:22" x14ac:dyDescent="0.15">
      <c r="A210">
        <f t="shared" si="47"/>
        <v>12</v>
      </c>
      <c r="B210" s="1">
        <v>36495</v>
      </c>
      <c r="C210" s="5">
        <v>1279.931</v>
      </c>
      <c r="D210" s="2">
        <f>SUM(C208:C210)</f>
        <v>4383.1299999999992</v>
      </c>
      <c r="E210" s="30">
        <f t="shared" si="48"/>
        <v>17213.927999999996</v>
      </c>
      <c r="F210" s="4">
        <f t="shared" ref="F210:F273" si="58">SUM(C199:C210)</f>
        <v>17213.927999999996</v>
      </c>
      <c r="G210" s="5">
        <v>13425.647000000001</v>
      </c>
      <c r="H210" s="90">
        <f t="shared" si="52"/>
        <v>13495.489666666666</v>
      </c>
      <c r="I210" s="81">
        <f t="shared" si="54"/>
        <v>135.23466666666718</v>
      </c>
      <c r="J210" s="95">
        <f t="shared" si="53"/>
        <v>1144.6963333333329</v>
      </c>
      <c r="K210" s="89">
        <f>SUM(J208:J210)</f>
        <v>3938.4763333333344</v>
      </c>
      <c r="L210" s="30">
        <f t="shared" si="32"/>
        <v>16887.239000000001</v>
      </c>
      <c r="M210" s="91">
        <f t="shared" si="30"/>
        <v>16887.239000000001</v>
      </c>
      <c r="N210" s="93">
        <f t="shared" si="57"/>
        <v>-9.1855799184803466E-5</v>
      </c>
      <c r="O210" s="94">
        <f t="shared" si="55"/>
        <v>2.9502790170951032E-2</v>
      </c>
      <c r="P210" s="81">
        <f t="shared" si="56"/>
        <v>483.9429999999993</v>
      </c>
      <c r="Q210" s="92">
        <f t="shared" si="31"/>
        <v>0.79915311595143912</v>
      </c>
      <c r="R210" s="6"/>
      <c r="T210" s="12">
        <f t="shared" si="45"/>
        <v>7.4354383264528603E-2</v>
      </c>
      <c r="U210" s="12">
        <f t="shared" si="46"/>
        <v>6.7784694308722276E-2</v>
      </c>
    </row>
    <row r="211" spans="1:22" x14ac:dyDescent="0.15">
      <c r="A211">
        <f t="shared" si="47"/>
        <v>1</v>
      </c>
      <c r="B211" s="1">
        <v>36526</v>
      </c>
      <c r="C211" s="5">
        <v>1615.039</v>
      </c>
      <c r="D211" s="2"/>
      <c r="E211" s="30">
        <f t="shared" si="48"/>
        <v>1615.039</v>
      </c>
      <c r="F211" s="2">
        <f t="shared" si="58"/>
        <v>17541.225999999999</v>
      </c>
      <c r="G211" s="5">
        <v>14022.098</v>
      </c>
      <c r="H211" s="90">
        <f t="shared" si="52"/>
        <v>13701.814333333334</v>
      </c>
      <c r="I211" s="81">
        <f t="shared" si="54"/>
        <v>206.32466666666733</v>
      </c>
      <c r="J211" s="95">
        <f t="shared" si="53"/>
        <v>1408.7143333333327</v>
      </c>
      <c r="K211" s="89"/>
      <c r="L211" s="30">
        <f t="shared" si="32"/>
        <v>1408.7143333333327</v>
      </c>
      <c r="M211" s="89">
        <f t="shared" ref="M211:M274" si="59">SUM(J200:J211)</f>
        <v>17293</v>
      </c>
      <c r="N211" s="93">
        <f t="shared" si="57"/>
        <v>3.7326249252907617E-2</v>
      </c>
      <c r="O211" s="94">
        <f t="shared" si="55"/>
        <v>2.4027669650438233E-2</v>
      </c>
      <c r="P211" s="81">
        <f t="shared" si="56"/>
        <v>405.7609999999986</v>
      </c>
      <c r="Q211" s="92">
        <f t="shared" ref="Q211:Q274" si="60">H211/M211</f>
        <v>0.79233298637213523</v>
      </c>
      <c r="R211" s="6">
        <v>2004</v>
      </c>
      <c r="T211" s="12">
        <f t="shared" ref="T211:T222" si="61">C211/F$222</f>
        <v>8.3514742969547057E-2</v>
      </c>
      <c r="U211" s="12">
        <f t="shared" ref="U211:U222" si="62">J211/M$222</f>
        <v>7.8415626722183857E-2</v>
      </c>
    </row>
    <row r="212" spans="1:22" x14ac:dyDescent="0.15">
      <c r="A212">
        <f t="shared" si="47"/>
        <v>2</v>
      </c>
      <c r="B212" s="1">
        <v>36557</v>
      </c>
      <c r="C212" s="5">
        <v>1470.1020000000001</v>
      </c>
      <c r="D212" s="2"/>
      <c r="E212" s="30">
        <f t="shared" si="48"/>
        <v>3085.1410000000001</v>
      </c>
      <c r="F212" s="2">
        <f t="shared" si="58"/>
        <v>17867.994999999999</v>
      </c>
      <c r="G212" s="5">
        <v>14128.799000000001</v>
      </c>
      <c r="H212" s="90">
        <f t="shared" si="52"/>
        <v>13858.848</v>
      </c>
      <c r="I212" s="81">
        <f t="shared" si="54"/>
        <v>157.03366666666625</v>
      </c>
      <c r="J212" s="95">
        <f t="shared" si="53"/>
        <v>1313.0683333333338</v>
      </c>
      <c r="K212" s="89"/>
      <c r="L212" s="30">
        <f t="shared" ref="L212:L275" si="63">IF(MONTH($B212)=1,J212,J212+L211)</f>
        <v>2721.7826666666665</v>
      </c>
      <c r="M212" s="89">
        <f t="shared" si="59"/>
        <v>17654.118999999999</v>
      </c>
      <c r="N212" s="93">
        <f t="shared" si="57"/>
        <v>8.0311507504148949E-2</v>
      </c>
      <c r="O212" s="94">
        <f t="shared" ref="O212:O217" si="64">M212/M211-1</f>
        <v>2.088238015381938E-2</v>
      </c>
      <c r="P212" s="81">
        <f t="shared" ref="P212:P217" si="65">M212-M211</f>
        <v>361.11899999999878</v>
      </c>
      <c r="Q212" s="92">
        <f t="shared" si="60"/>
        <v>0.78502065155446166</v>
      </c>
      <c r="R212" s="6"/>
      <c r="T212" s="12">
        <f t="shared" si="61"/>
        <v>7.6019954111954627E-2</v>
      </c>
      <c r="U212" s="12">
        <f t="shared" si="62"/>
        <v>7.3091523136382397E-2</v>
      </c>
    </row>
    <row r="213" spans="1:22" x14ac:dyDescent="0.15">
      <c r="A213">
        <f t="shared" si="47"/>
        <v>3</v>
      </c>
      <c r="B213" s="1">
        <v>36586</v>
      </c>
      <c r="C213" s="5">
        <v>1927.2650000000001</v>
      </c>
      <c r="D213" s="2">
        <f>SUM(C211:C213)</f>
        <v>5012.4059999999999</v>
      </c>
      <c r="E213" s="30">
        <f t="shared" si="48"/>
        <v>5012.4059999999999</v>
      </c>
      <c r="F213" s="2">
        <f t="shared" si="58"/>
        <v>18539.895</v>
      </c>
      <c r="G213" s="5">
        <v>14140.422</v>
      </c>
      <c r="H213" s="90">
        <f t="shared" si="52"/>
        <v>14097.106333333335</v>
      </c>
      <c r="I213" s="81">
        <f t="shared" si="54"/>
        <v>238.25833333333503</v>
      </c>
      <c r="J213" s="95">
        <f t="shared" si="53"/>
        <v>1689.0066666666651</v>
      </c>
      <c r="K213" s="89">
        <f>SUM(J211:J213)</f>
        <v>4410.7893333333313</v>
      </c>
      <c r="L213" s="30">
        <f t="shared" si="63"/>
        <v>4410.7893333333313</v>
      </c>
      <c r="M213" s="89">
        <f t="shared" si="59"/>
        <v>18133.837666666663</v>
      </c>
      <c r="N213" s="93">
        <f t="shared" ref="N213:N218" si="66">M213/M201-1</f>
        <v>0.11357698552572337</v>
      </c>
      <c r="O213" s="94">
        <f t="shared" si="64"/>
        <v>2.7173186419932049E-2</v>
      </c>
      <c r="P213" s="81">
        <f t="shared" si="65"/>
        <v>479.71866666666392</v>
      </c>
      <c r="Q213" s="92">
        <f t="shared" si="60"/>
        <v>0.77739233098167715</v>
      </c>
      <c r="R213" s="6"/>
      <c r="T213" s="12">
        <f t="shared" si="61"/>
        <v>9.9660157500347749E-2</v>
      </c>
      <c r="U213" s="12">
        <f t="shared" si="62"/>
        <v>9.4018008598819272E-2</v>
      </c>
      <c r="V213" s="6"/>
    </row>
    <row r="214" spans="1:22" x14ac:dyDescent="0.15">
      <c r="A214">
        <f t="shared" si="47"/>
        <v>4</v>
      </c>
      <c r="B214" s="1">
        <v>36617</v>
      </c>
      <c r="C214" s="5">
        <v>1583.059</v>
      </c>
      <c r="D214" s="2"/>
      <c r="E214" s="30">
        <f t="shared" si="48"/>
        <v>6595.4650000000001</v>
      </c>
      <c r="F214" s="2">
        <f t="shared" si="58"/>
        <v>18598.329000000002</v>
      </c>
      <c r="G214" s="5">
        <v>14253.748</v>
      </c>
      <c r="H214" s="90">
        <f t="shared" si="52"/>
        <v>14174.322999999999</v>
      </c>
      <c r="I214" s="81">
        <f t="shared" si="54"/>
        <v>77.216666666663514</v>
      </c>
      <c r="J214" s="95">
        <f t="shared" si="53"/>
        <v>1505.8423333333365</v>
      </c>
      <c r="K214" s="89"/>
      <c r="L214" s="30">
        <f t="shared" si="63"/>
        <v>5916.631666666668</v>
      </c>
      <c r="M214" s="89">
        <f t="shared" si="59"/>
        <v>17972.543333333339</v>
      </c>
      <c r="N214" s="93">
        <f t="shared" si="66"/>
        <v>9.6569849109058303E-2</v>
      </c>
      <c r="O214" s="94">
        <f t="shared" si="64"/>
        <v>-8.8946607054839477E-3</v>
      </c>
      <c r="P214" s="81">
        <f t="shared" si="65"/>
        <v>-161.29433333332418</v>
      </c>
      <c r="Q214" s="92">
        <f t="shared" si="60"/>
        <v>0.78866539571564964</v>
      </c>
      <c r="R214" s="6"/>
      <c r="T214" s="12">
        <f t="shared" si="61"/>
        <v>8.1861035857727402E-2</v>
      </c>
      <c r="U214" s="12">
        <f t="shared" si="62"/>
        <v>8.3822225357586808E-2</v>
      </c>
    </row>
    <row r="215" spans="1:22" x14ac:dyDescent="0.15">
      <c r="A215">
        <f t="shared" si="47"/>
        <v>5</v>
      </c>
      <c r="B215" s="1">
        <v>36647</v>
      </c>
      <c r="C215" s="5">
        <v>1497.097</v>
      </c>
      <c r="D215" s="2"/>
      <c r="E215" s="30">
        <f t="shared" si="48"/>
        <v>8092.5619999999999</v>
      </c>
      <c r="F215" s="2">
        <f t="shared" si="58"/>
        <v>18656.076000000001</v>
      </c>
      <c r="G215" s="5">
        <v>14283.691000000001</v>
      </c>
      <c r="H215" s="90">
        <f t="shared" si="52"/>
        <v>14225.953666666666</v>
      </c>
      <c r="I215" s="81">
        <f t="shared" si="54"/>
        <v>51.630666666667821</v>
      </c>
      <c r="J215" s="95">
        <f t="shared" si="53"/>
        <v>1445.4663333333322</v>
      </c>
      <c r="K215" s="89"/>
      <c r="L215" s="30">
        <f t="shared" si="63"/>
        <v>7362.098</v>
      </c>
      <c r="M215" s="89">
        <f t="shared" si="59"/>
        <v>17778.900666666668</v>
      </c>
      <c r="N215" s="93">
        <f t="shared" si="66"/>
        <v>9.0982143666196391E-2</v>
      </c>
      <c r="O215" s="94">
        <f t="shared" si="64"/>
        <v>-1.0774360816675599E-2</v>
      </c>
      <c r="P215" s="81">
        <f t="shared" si="65"/>
        <v>-193.64266666667027</v>
      </c>
      <c r="Q215" s="92">
        <f t="shared" si="60"/>
        <v>0.80015935368482283</v>
      </c>
      <c r="R215" s="6"/>
      <c r="T215" s="12">
        <f t="shared" si="61"/>
        <v>7.741588355171608E-2</v>
      </c>
      <c r="U215" s="12">
        <f t="shared" si="62"/>
        <v>8.0461414888812616E-2</v>
      </c>
    </row>
    <row r="216" spans="1:22" x14ac:dyDescent="0.15">
      <c r="A216">
        <f t="shared" si="47"/>
        <v>6</v>
      </c>
      <c r="B216" s="1">
        <v>36678</v>
      </c>
      <c r="C216" s="5">
        <v>1875.652</v>
      </c>
      <c r="D216" s="2">
        <f>SUM(C214:C216)</f>
        <v>4955.808</v>
      </c>
      <c r="E216" s="30">
        <f t="shared" si="48"/>
        <v>9968.2139999999999</v>
      </c>
      <c r="F216" s="2">
        <f t="shared" si="58"/>
        <v>19166.251000000004</v>
      </c>
      <c r="G216" s="5">
        <v>14383.623</v>
      </c>
      <c r="H216" s="90">
        <f t="shared" si="52"/>
        <v>14307.020666666665</v>
      </c>
      <c r="I216" s="81">
        <f t="shared" si="54"/>
        <v>81.066999999999098</v>
      </c>
      <c r="J216" s="95">
        <f t="shared" si="53"/>
        <v>1794.5850000000009</v>
      </c>
      <c r="K216" s="89">
        <f>SUM(J214:J216)</f>
        <v>4745.8936666666696</v>
      </c>
      <c r="L216" s="30">
        <f t="shared" si="63"/>
        <v>9156.6830000000009</v>
      </c>
      <c r="M216" s="89">
        <f t="shared" si="59"/>
        <v>18039.186333333335</v>
      </c>
      <c r="N216" s="93">
        <f t="shared" si="66"/>
        <v>0.12130679075747097</v>
      </c>
      <c r="O216" s="94">
        <f t="shared" si="64"/>
        <v>1.4640144041901948E-2</v>
      </c>
      <c r="P216" s="81">
        <f t="shared" si="65"/>
        <v>260.28566666666666</v>
      </c>
      <c r="Q216" s="92">
        <f t="shared" si="60"/>
        <v>0.79310787095922031</v>
      </c>
      <c r="R216" s="6"/>
      <c r="T216" s="12">
        <f t="shared" si="61"/>
        <v>9.699121487488345E-2</v>
      </c>
      <c r="U216" s="12">
        <f t="shared" si="62"/>
        <v>9.9894992299998223E-2</v>
      </c>
    </row>
    <row r="217" spans="1:22" x14ac:dyDescent="0.15">
      <c r="A217">
        <f t="shared" si="47"/>
        <v>7</v>
      </c>
      <c r="B217" s="1">
        <v>36708</v>
      </c>
      <c r="C217" s="5">
        <v>1531.884</v>
      </c>
      <c r="D217" s="2"/>
      <c r="E217" s="30">
        <f t="shared" si="48"/>
        <v>11500.098</v>
      </c>
      <c r="F217" s="2">
        <f t="shared" si="58"/>
        <v>19120.661</v>
      </c>
      <c r="G217" s="5">
        <v>14342.724</v>
      </c>
      <c r="H217" s="90">
        <f t="shared" si="52"/>
        <v>14336.679333333333</v>
      </c>
      <c r="I217" s="81">
        <f t="shared" si="54"/>
        <v>29.658666666668069</v>
      </c>
      <c r="J217" s="95">
        <f t="shared" si="53"/>
        <v>1502.2253333333319</v>
      </c>
      <c r="K217" s="89"/>
      <c r="L217" s="30">
        <f t="shared" si="63"/>
        <v>10658.908333333333</v>
      </c>
      <c r="M217" s="89">
        <f t="shared" si="59"/>
        <v>17891.170666666665</v>
      </c>
      <c r="N217" s="93">
        <f t="shared" si="66"/>
        <v>0.12089958136189805</v>
      </c>
      <c r="O217" s="94">
        <f t="shared" si="64"/>
        <v>-8.2052296556835991E-3</v>
      </c>
      <c r="P217" s="81">
        <f t="shared" si="65"/>
        <v>-148.01566666666986</v>
      </c>
      <c r="Q217" s="92">
        <f t="shared" si="60"/>
        <v>0.80132706799584874</v>
      </c>
      <c r="R217" s="6"/>
      <c r="T217" s="12">
        <f t="shared" si="61"/>
        <v>7.9214742504151059E-2</v>
      </c>
      <c r="U217" s="12">
        <f t="shared" si="62"/>
        <v>8.3620886225057811E-2</v>
      </c>
    </row>
    <row r="218" spans="1:22" x14ac:dyDescent="0.15">
      <c r="A218">
        <f t="shared" si="47"/>
        <v>8</v>
      </c>
      <c r="B218" s="1">
        <v>36739</v>
      </c>
      <c r="C218" s="5">
        <v>1655.5940000000001</v>
      </c>
      <c r="D218" s="2"/>
      <c r="E218" s="30">
        <f t="shared" si="48"/>
        <v>13155.691999999999</v>
      </c>
      <c r="F218" s="2">
        <f t="shared" si="58"/>
        <v>19189.732999999997</v>
      </c>
      <c r="G218" s="5">
        <v>14243.203</v>
      </c>
      <c r="H218" s="90">
        <f t="shared" si="52"/>
        <v>14323.183333333334</v>
      </c>
      <c r="I218" s="81">
        <f t="shared" si="54"/>
        <v>-13.495999999999185</v>
      </c>
      <c r="J218" s="95">
        <f t="shared" si="53"/>
        <v>1669.0899999999992</v>
      </c>
      <c r="K218" s="89"/>
      <c r="L218" s="30">
        <f t="shared" si="63"/>
        <v>12327.998333333333</v>
      </c>
      <c r="M218" s="89">
        <f t="shared" si="59"/>
        <v>17923.207999999995</v>
      </c>
      <c r="N218" s="93">
        <f t="shared" si="66"/>
        <v>0.13292215367120819</v>
      </c>
      <c r="O218" s="94">
        <f t="shared" ref="O218:O223" si="67">M218/M217-1</f>
        <v>1.7906784262595732E-3</v>
      </c>
      <c r="P218" s="81">
        <f t="shared" ref="P218:P223" si="68">M218-M217</f>
        <v>32.037333333330025</v>
      </c>
      <c r="Q218" s="92">
        <f t="shared" si="60"/>
        <v>0.79914172358728075</v>
      </c>
      <c r="R218" s="6"/>
      <c r="T218" s="12">
        <f t="shared" si="61"/>
        <v>8.561186904583995E-2</v>
      </c>
      <c r="U218" s="12">
        <f t="shared" si="62"/>
        <v>9.2909353804920838E-2</v>
      </c>
    </row>
    <row r="219" spans="1:22" x14ac:dyDescent="0.15">
      <c r="A219">
        <f t="shared" si="47"/>
        <v>9</v>
      </c>
      <c r="B219" s="1">
        <v>36770</v>
      </c>
      <c r="C219" s="5">
        <v>1789.3050000000001</v>
      </c>
      <c r="D219" s="2">
        <f>SUM(C217:C219)</f>
        <v>4976.7830000000004</v>
      </c>
      <c r="E219" s="30">
        <f t="shared" si="48"/>
        <v>14944.996999999999</v>
      </c>
      <c r="F219" s="2">
        <f t="shared" si="58"/>
        <v>19328.126999999997</v>
      </c>
      <c r="G219" s="5">
        <v>14341.811</v>
      </c>
      <c r="H219" s="90">
        <f t="shared" si="52"/>
        <v>14309.245999999999</v>
      </c>
      <c r="I219" s="81">
        <f t="shared" si="54"/>
        <v>-13.937333333335118</v>
      </c>
      <c r="J219" s="95">
        <f t="shared" si="53"/>
        <v>1803.2423333333352</v>
      </c>
      <c r="K219" s="89">
        <f>SUM(J217:J219)</f>
        <v>4974.5576666666666</v>
      </c>
      <c r="L219" s="30">
        <f t="shared" si="63"/>
        <v>14131.240666666668</v>
      </c>
      <c r="M219" s="89">
        <f t="shared" si="59"/>
        <v>18069.717000000001</v>
      </c>
      <c r="N219" s="93">
        <f t="shared" ref="N219:N225" si="69">M219/M207-1</f>
        <v>0.1324672090143546</v>
      </c>
      <c r="O219" s="94">
        <f t="shared" si="67"/>
        <v>8.1742621075426847E-3</v>
      </c>
      <c r="P219" s="81">
        <f t="shared" si="68"/>
        <v>146.50900000000547</v>
      </c>
      <c r="Q219" s="92">
        <f t="shared" si="60"/>
        <v>0.79189098534304658</v>
      </c>
      <c r="R219" s="6"/>
      <c r="T219" s="12">
        <f t="shared" si="61"/>
        <v>9.2526153962303945E-2</v>
      </c>
      <c r="U219" s="12">
        <f t="shared" si="62"/>
        <v>0.1003768999536741</v>
      </c>
    </row>
    <row r="220" spans="1:22" x14ac:dyDescent="0.15">
      <c r="A220">
        <f t="shared" si="47"/>
        <v>10</v>
      </c>
      <c r="B220" s="1">
        <v>36800</v>
      </c>
      <c r="C220" s="5">
        <v>1655.0609999999999</v>
      </c>
      <c r="D220" s="2"/>
      <c r="E220" s="30">
        <f t="shared" si="48"/>
        <v>16600.058000000001</v>
      </c>
      <c r="F220" s="2">
        <f t="shared" si="58"/>
        <v>19258.289000000001</v>
      </c>
      <c r="G220" s="5">
        <v>14728.146000000001</v>
      </c>
      <c r="H220" s="90">
        <f t="shared" si="52"/>
        <v>14437.720000000001</v>
      </c>
      <c r="I220" s="81">
        <f t="shared" si="54"/>
        <v>128.47400000000198</v>
      </c>
      <c r="J220" s="95">
        <f t="shared" si="53"/>
        <v>1526.5869999999979</v>
      </c>
      <c r="K220" s="89"/>
      <c r="L220" s="30">
        <f t="shared" si="63"/>
        <v>15657.827666666666</v>
      </c>
      <c r="M220" s="89">
        <f t="shared" si="59"/>
        <v>17960.535</v>
      </c>
      <c r="N220" s="93">
        <f t="shared" si="69"/>
        <v>0.1161855045049629</v>
      </c>
      <c r="O220" s="94">
        <f t="shared" si="67"/>
        <v>-6.0422639712620629E-3</v>
      </c>
      <c r="P220" s="81">
        <f t="shared" si="68"/>
        <v>-109.1820000000007</v>
      </c>
      <c r="Q220" s="92">
        <f t="shared" si="60"/>
        <v>0.8038580142518027</v>
      </c>
      <c r="R220" s="6"/>
      <c r="T220" s="12">
        <f t="shared" si="61"/>
        <v>8.558430726064295E-2</v>
      </c>
      <c r="U220" s="12">
        <f t="shared" si="62"/>
        <v>8.4976970503084046E-2</v>
      </c>
    </row>
    <row r="221" spans="1:22" x14ac:dyDescent="0.15">
      <c r="A221">
        <f t="shared" si="47"/>
        <v>11</v>
      </c>
      <c r="B221" s="1">
        <v>36831</v>
      </c>
      <c r="C221" s="5">
        <v>1372.5219999999999</v>
      </c>
      <c r="D221" s="2"/>
      <c r="E221" s="30">
        <f t="shared" si="48"/>
        <v>17972.580000000002</v>
      </c>
      <c r="F221" s="2">
        <f t="shared" si="58"/>
        <v>19252.511000000002</v>
      </c>
      <c r="G221" s="5">
        <v>14864.504000000001</v>
      </c>
      <c r="H221" s="90">
        <f t="shared" si="52"/>
        <v>14644.820333333335</v>
      </c>
      <c r="I221" s="81">
        <f t="shared" si="54"/>
        <v>207.10033333333377</v>
      </c>
      <c r="J221" s="95">
        <f t="shared" si="53"/>
        <v>1165.4216666666662</v>
      </c>
      <c r="K221" s="89"/>
      <c r="L221" s="30">
        <f t="shared" si="63"/>
        <v>16823.249333333333</v>
      </c>
      <c r="M221" s="89">
        <f t="shared" si="59"/>
        <v>17967.945666666667</v>
      </c>
      <c r="N221" s="93">
        <f t="shared" si="69"/>
        <v>9.5386297160440447E-2</v>
      </c>
      <c r="O221" s="94">
        <f t="shared" si="67"/>
        <v>4.1260834750556086E-4</v>
      </c>
      <c r="P221" s="81">
        <f t="shared" si="68"/>
        <v>7.410666666666657</v>
      </c>
      <c r="Q221" s="92">
        <f t="shared" si="60"/>
        <v>0.81505257223154648</v>
      </c>
      <c r="R221" s="6"/>
      <c r="T221" s="12">
        <f t="shared" si="61"/>
        <v>7.0974027283581792E-2</v>
      </c>
      <c r="U221" s="12">
        <f t="shared" si="62"/>
        <v>6.4872819296894632E-2</v>
      </c>
    </row>
    <row r="222" spans="1:22" x14ac:dyDescent="0.15">
      <c r="A222">
        <f t="shared" si="47"/>
        <v>12</v>
      </c>
      <c r="B222" s="1">
        <v>36861</v>
      </c>
      <c r="C222" s="5">
        <v>1365.79</v>
      </c>
      <c r="D222" s="2">
        <f>SUM(C220:C222)</f>
        <v>4393.3729999999996</v>
      </c>
      <c r="E222" s="30">
        <f t="shared" si="48"/>
        <v>19338.370000000003</v>
      </c>
      <c r="F222" s="4">
        <f t="shared" si="58"/>
        <v>19338.370000000003</v>
      </c>
      <c r="G222" s="5">
        <v>15014.786</v>
      </c>
      <c r="H222" s="90">
        <f t="shared" si="52"/>
        <v>14869.145333333334</v>
      </c>
      <c r="I222" s="81">
        <f t="shared" si="54"/>
        <v>224.32499999999891</v>
      </c>
      <c r="J222" s="95">
        <f t="shared" si="53"/>
        <v>1141.4650000000011</v>
      </c>
      <c r="K222" s="89">
        <f>SUM(J220:J222)</f>
        <v>3833.4736666666649</v>
      </c>
      <c r="L222" s="30">
        <f t="shared" si="63"/>
        <v>17964.714333333333</v>
      </c>
      <c r="M222" s="91">
        <f t="shared" si="59"/>
        <v>17964.714333333333</v>
      </c>
      <c r="N222" s="93">
        <f t="shared" si="69"/>
        <v>6.3804114653279509E-2</v>
      </c>
      <c r="O222" s="94">
        <f t="shared" si="67"/>
        <v>-1.7983877474248011E-4</v>
      </c>
      <c r="P222" s="81">
        <f t="shared" si="68"/>
        <v>-3.2313333333331684</v>
      </c>
      <c r="Q222" s="92">
        <f t="shared" si="60"/>
        <v>0.82768615506141363</v>
      </c>
      <c r="R222" s="6"/>
      <c r="T222" s="12">
        <f t="shared" si="61"/>
        <v>7.0625911077303816E-2</v>
      </c>
      <c r="U222" s="12">
        <f t="shared" si="62"/>
        <v>6.353927921258537E-2</v>
      </c>
    </row>
    <row r="223" spans="1:22" x14ac:dyDescent="0.15">
      <c r="A223">
        <f t="shared" si="47"/>
        <v>1</v>
      </c>
      <c r="B223" s="1">
        <v>36892</v>
      </c>
      <c r="C223" s="5">
        <v>1272.9290000000001</v>
      </c>
      <c r="D223" s="2"/>
      <c r="E223" s="30">
        <f t="shared" si="48"/>
        <v>1272.9290000000001</v>
      </c>
      <c r="F223" s="2">
        <f t="shared" si="58"/>
        <v>18996.259999999998</v>
      </c>
      <c r="G223" s="5">
        <v>14898.065000000001</v>
      </c>
      <c r="H223" s="90">
        <f t="shared" si="52"/>
        <v>14925.785000000002</v>
      </c>
      <c r="I223" s="81">
        <f t="shared" si="54"/>
        <v>56.639666666667836</v>
      </c>
      <c r="J223" s="95">
        <f t="shared" si="53"/>
        <v>1216.2893333333323</v>
      </c>
      <c r="K223" s="89"/>
      <c r="L223" s="30">
        <f t="shared" si="63"/>
        <v>1216.2893333333323</v>
      </c>
      <c r="M223" s="89">
        <f t="shared" si="59"/>
        <v>17772.289333333334</v>
      </c>
      <c r="N223" s="93">
        <f t="shared" si="69"/>
        <v>2.7715800227452458E-2</v>
      </c>
      <c r="O223" s="94">
        <f t="shared" si="67"/>
        <v>-1.0711275249334573E-2</v>
      </c>
      <c r="P223" s="81">
        <f t="shared" si="68"/>
        <v>-192.42499999999927</v>
      </c>
      <c r="Q223" s="92">
        <f t="shared" si="60"/>
        <v>0.83983468421288365</v>
      </c>
      <c r="R223" s="6">
        <v>2005</v>
      </c>
      <c r="T223" s="12">
        <f t="shared" ref="T223:T234" si="70">C223/F$234</f>
        <v>6.6089724322982574E-2</v>
      </c>
      <c r="U223" s="12">
        <f t="shared" ref="U223:U234" si="71">J223/M$234</f>
        <v>6.3720989136409417E-2</v>
      </c>
    </row>
    <row r="224" spans="1:22" x14ac:dyDescent="0.15">
      <c r="A224">
        <f t="shared" si="47"/>
        <v>2</v>
      </c>
      <c r="B224" s="1">
        <v>36923</v>
      </c>
      <c r="C224" s="5">
        <v>1270.4269999999999</v>
      </c>
      <c r="D224" s="2"/>
      <c r="E224" s="30">
        <f t="shared" si="48"/>
        <v>2543.3559999999998</v>
      </c>
      <c r="F224" s="2">
        <f t="shared" si="58"/>
        <v>18796.584999999999</v>
      </c>
      <c r="G224" s="5">
        <v>14707.42</v>
      </c>
      <c r="H224" s="90">
        <f t="shared" si="52"/>
        <v>14873.423666666667</v>
      </c>
      <c r="I224" s="81">
        <f t="shared" si="54"/>
        <v>-52.361333333334187</v>
      </c>
      <c r="J224" s="95">
        <f t="shared" si="53"/>
        <v>1322.7883333333341</v>
      </c>
      <c r="K224" s="89"/>
      <c r="L224" s="30">
        <f t="shared" si="63"/>
        <v>2539.0776666666661</v>
      </c>
      <c r="M224" s="89">
        <f t="shared" si="59"/>
        <v>17782.009333333332</v>
      </c>
      <c r="N224" s="93">
        <f t="shared" si="69"/>
        <v>7.2442206452405511E-3</v>
      </c>
      <c r="O224" s="94">
        <f t="shared" ref="O224:O230" si="72">M224/M223-1</f>
        <v>5.4691884752111619E-4</v>
      </c>
      <c r="P224" s="81">
        <f t="shared" ref="P224:P230" si="73">M224-M223</f>
        <v>9.7199999999975262</v>
      </c>
      <c r="Q224" s="92">
        <f t="shared" si="60"/>
        <v>0.83643098976366159</v>
      </c>
      <c r="R224" s="6"/>
      <c r="T224" s="12">
        <f t="shared" si="70"/>
        <v>6.5959821955877948E-2</v>
      </c>
      <c r="U224" s="12">
        <f t="shared" si="71"/>
        <v>6.9300435930899032E-2</v>
      </c>
    </row>
    <row r="225" spans="1:22" x14ac:dyDescent="0.15">
      <c r="A225">
        <f t="shared" si="47"/>
        <v>3</v>
      </c>
      <c r="B225" s="1">
        <v>36951</v>
      </c>
      <c r="C225" s="5">
        <v>1450.847</v>
      </c>
      <c r="D225" s="2">
        <f>SUM(C223:C225)</f>
        <v>3994.2029999999995</v>
      </c>
      <c r="E225" s="30">
        <f t="shared" si="48"/>
        <v>3994.2029999999995</v>
      </c>
      <c r="F225" s="2">
        <f t="shared" si="58"/>
        <v>18320.167000000001</v>
      </c>
      <c r="G225" s="5">
        <v>14410.075999999999</v>
      </c>
      <c r="H225" s="90">
        <f t="shared" si="52"/>
        <v>14671.853666666668</v>
      </c>
      <c r="I225" s="81">
        <f t="shared" si="54"/>
        <v>-201.56999999999971</v>
      </c>
      <c r="J225" s="95">
        <f t="shared" si="53"/>
        <v>1652.4169999999997</v>
      </c>
      <c r="K225" s="89">
        <f>SUM(J223:J225)</f>
        <v>4191.4946666666656</v>
      </c>
      <c r="L225" s="30">
        <f t="shared" si="63"/>
        <v>4191.4946666666656</v>
      </c>
      <c r="M225" s="89">
        <f t="shared" si="59"/>
        <v>17745.419666666665</v>
      </c>
      <c r="N225" s="93">
        <f t="shared" si="69"/>
        <v>-2.1419514563868702E-2</v>
      </c>
      <c r="O225" s="94">
        <f t="shared" si="72"/>
        <v>-2.0576789709629839E-3</v>
      </c>
      <c r="P225" s="81">
        <f t="shared" si="73"/>
        <v>-36.589666666666744</v>
      </c>
      <c r="Q225" s="92">
        <f t="shared" si="60"/>
        <v>0.82679665751870368</v>
      </c>
      <c r="R225" s="6"/>
      <c r="T225" s="12">
        <f t="shared" si="70"/>
        <v>7.5327122144932104E-2</v>
      </c>
      <c r="U225" s="12">
        <f t="shared" si="71"/>
        <v>8.6569570923764549E-2</v>
      </c>
      <c r="V225" s="6"/>
    </row>
    <row r="226" spans="1:22" x14ac:dyDescent="0.15">
      <c r="A226">
        <f t="shared" si="47"/>
        <v>4</v>
      </c>
      <c r="B226" s="1">
        <v>36982</v>
      </c>
      <c r="C226" s="5">
        <v>1420.595</v>
      </c>
      <c r="D226" s="2"/>
      <c r="E226" s="30">
        <f t="shared" si="48"/>
        <v>5414.7979999999998</v>
      </c>
      <c r="F226" s="2">
        <f t="shared" si="58"/>
        <v>18157.703000000001</v>
      </c>
      <c r="G226" s="5">
        <v>13951.098</v>
      </c>
      <c r="H226" s="90">
        <f t="shared" si="52"/>
        <v>14356.197999999999</v>
      </c>
      <c r="I226" s="81">
        <f t="shared" si="54"/>
        <v>-315.65566666666928</v>
      </c>
      <c r="J226" s="95">
        <f t="shared" si="53"/>
        <v>1736.2506666666693</v>
      </c>
      <c r="K226" s="89"/>
      <c r="L226" s="30">
        <f t="shared" si="63"/>
        <v>5927.7453333333351</v>
      </c>
      <c r="M226" s="89">
        <f t="shared" si="59"/>
        <v>17975.827999999998</v>
      </c>
      <c r="N226" s="93">
        <f t="shared" ref="N226:N231" si="74">M226/M214-1</f>
        <v>1.8276025856445166E-4</v>
      </c>
      <c r="O226" s="94">
        <f t="shared" si="72"/>
        <v>1.2984101681524862E-2</v>
      </c>
      <c r="P226" s="81">
        <f t="shared" si="73"/>
        <v>230.40833333333285</v>
      </c>
      <c r="Q226" s="92">
        <f t="shared" si="60"/>
        <v>0.79863903904732514</v>
      </c>
      <c r="R226" s="6"/>
      <c r="T226" s="12">
        <f t="shared" si="70"/>
        <v>7.3756456113897487E-2</v>
      </c>
      <c r="U226" s="12">
        <f t="shared" si="71"/>
        <v>9.0961588527250531E-2</v>
      </c>
    </row>
    <row r="227" spans="1:22" x14ac:dyDescent="0.15">
      <c r="A227">
        <f t="shared" si="47"/>
        <v>5</v>
      </c>
      <c r="B227" s="1">
        <v>37012</v>
      </c>
      <c r="C227" s="5">
        <v>1501.69</v>
      </c>
      <c r="D227" s="2"/>
      <c r="E227" s="30">
        <f t="shared" si="48"/>
        <v>6916.4879999999994</v>
      </c>
      <c r="F227" s="2">
        <f t="shared" si="58"/>
        <v>18162.295999999998</v>
      </c>
      <c r="G227" s="5">
        <v>13983.641</v>
      </c>
      <c r="H227" s="90">
        <f t="shared" si="52"/>
        <v>14114.938333333334</v>
      </c>
      <c r="I227" s="81">
        <f t="shared" si="54"/>
        <v>-241.259666666665</v>
      </c>
      <c r="J227" s="95">
        <f t="shared" si="53"/>
        <v>1742.9496666666651</v>
      </c>
      <c r="K227" s="89"/>
      <c r="L227" s="30">
        <f t="shared" si="63"/>
        <v>7670.6949999999997</v>
      </c>
      <c r="M227" s="89">
        <f t="shared" si="59"/>
        <v>18273.311333333331</v>
      </c>
      <c r="N227" s="93">
        <f t="shared" si="74"/>
        <v>2.7808843523920768E-2</v>
      </c>
      <c r="O227" s="94">
        <f t="shared" si="72"/>
        <v>1.654907542135664E-2</v>
      </c>
      <c r="P227" s="81">
        <f t="shared" si="73"/>
        <v>297.48333333333358</v>
      </c>
      <c r="Q227" s="92">
        <f t="shared" si="60"/>
        <v>0.77243462204824986</v>
      </c>
      <c r="R227" s="6"/>
      <c r="T227" s="12">
        <f t="shared" si="70"/>
        <v>7.796686077430845E-2</v>
      </c>
      <c r="U227" s="12">
        <f t="shared" si="71"/>
        <v>9.1312546884383103E-2</v>
      </c>
    </row>
    <row r="228" spans="1:22" x14ac:dyDescent="0.15">
      <c r="A228">
        <f t="shared" si="47"/>
        <v>6</v>
      </c>
      <c r="B228" s="1">
        <v>37043</v>
      </c>
      <c r="C228" s="5">
        <v>1792.7339999999999</v>
      </c>
      <c r="D228" s="2">
        <f>SUM(C226:C228)</f>
        <v>4715.0190000000002</v>
      </c>
      <c r="E228" s="30">
        <f t="shared" si="48"/>
        <v>8709.2219999999998</v>
      </c>
      <c r="F228" s="2">
        <f t="shared" si="58"/>
        <v>18079.377999999997</v>
      </c>
      <c r="G228" s="5">
        <v>13988.388000000001</v>
      </c>
      <c r="H228" s="90">
        <f t="shared" si="52"/>
        <v>13974.375666666667</v>
      </c>
      <c r="I228" s="81">
        <f t="shared" si="54"/>
        <v>-140.5626666666667</v>
      </c>
      <c r="J228" s="95">
        <f t="shared" si="53"/>
        <v>1933.2966666666666</v>
      </c>
      <c r="K228" s="89">
        <f>SUM(J226:J228)</f>
        <v>5412.4970000000012</v>
      </c>
      <c r="L228" s="30">
        <f t="shared" si="63"/>
        <v>9603.9916666666668</v>
      </c>
      <c r="M228" s="89">
        <f t="shared" si="59"/>
        <v>18412.022999999997</v>
      </c>
      <c r="N228" s="93">
        <f t="shared" si="74"/>
        <v>2.0668153195896766E-2</v>
      </c>
      <c r="O228" s="94">
        <f t="shared" si="72"/>
        <v>7.590943104747172E-3</v>
      </c>
      <c r="P228" s="81">
        <f t="shared" si="73"/>
        <v>138.71166666666613</v>
      </c>
      <c r="Q228" s="92">
        <f t="shared" si="60"/>
        <v>0.75898100206949926</v>
      </c>
      <c r="R228" s="6"/>
      <c r="T228" s="12">
        <f t="shared" si="70"/>
        <v>9.3077693920429042E-2</v>
      </c>
      <c r="U228" s="12">
        <f t="shared" si="71"/>
        <v>0.10128476220087158</v>
      </c>
    </row>
    <row r="229" spans="1:22" x14ac:dyDescent="0.15">
      <c r="A229">
        <f t="shared" si="47"/>
        <v>7</v>
      </c>
      <c r="B229" s="1">
        <v>37073</v>
      </c>
      <c r="C229" s="5">
        <v>1589.6990000000001</v>
      </c>
      <c r="D229" s="2"/>
      <c r="E229" s="30">
        <f t="shared" si="48"/>
        <v>10298.921</v>
      </c>
      <c r="F229" s="2">
        <f t="shared" si="58"/>
        <v>18137.192999999999</v>
      </c>
      <c r="G229" s="5">
        <v>13926.734</v>
      </c>
      <c r="H229" s="90">
        <f t="shared" si="52"/>
        <v>13966.254333333336</v>
      </c>
      <c r="I229" s="81">
        <f t="shared" si="54"/>
        <v>-8.1213333333307673</v>
      </c>
      <c r="J229" s="95">
        <f t="shared" si="53"/>
        <v>1597.8203333333308</v>
      </c>
      <c r="K229" s="89"/>
      <c r="L229" s="30">
        <f t="shared" si="63"/>
        <v>11201.811999999998</v>
      </c>
      <c r="M229" s="89">
        <f t="shared" si="59"/>
        <v>18507.617999999995</v>
      </c>
      <c r="N229" s="93">
        <f t="shared" si="74"/>
        <v>3.4455393938074952E-2</v>
      </c>
      <c r="O229" s="94">
        <f t="shared" si="72"/>
        <v>5.1919878657546992E-3</v>
      </c>
      <c r="P229" s="81">
        <f t="shared" si="73"/>
        <v>95.594999999997526</v>
      </c>
      <c r="Q229" s="92">
        <f t="shared" si="60"/>
        <v>0.75462192559481933</v>
      </c>
      <c r="R229" s="6"/>
      <c r="T229" s="12">
        <f t="shared" si="70"/>
        <v>8.2536236244536071E-2</v>
      </c>
      <c r="U229" s="12">
        <f t="shared" si="71"/>
        <v>8.3709269917903853E-2</v>
      </c>
    </row>
    <row r="230" spans="1:22" x14ac:dyDescent="0.15">
      <c r="A230">
        <f t="shared" si="47"/>
        <v>8</v>
      </c>
      <c r="B230" s="1">
        <v>37104</v>
      </c>
      <c r="C230" s="5">
        <v>1859.521</v>
      </c>
      <c r="D230" s="2"/>
      <c r="E230" s="30">
        <f t="shared" si="48"/>
        <v>12158.442000000001</v>
      </c>
      <c r="F230" s="2">
        <f t="shared" si="58"/>
        <v>18341.12</v>
      </c>
      <c r="G230" s="5">
        <v>14143.072</v>
      </c>
      <c r="H230" s="90">
        <f t="shared" si="52"/>
        <v>14019.398000000001</v>
      </c>
      <c r="I230" s="81">
        <f t="shared" si="54"/>
        <v>53.143666666665013</v>
      </c>
      <c r="J230" s="95">
        <f t="shared" si="53"/>
        <v>1806.3773333333349</v>
      </c>
      <c r="K230" s="89"/>
      <c r="L230" s="30">
        <f t="shared" si="63"/>
        <v>13008.189333333334</v>
      </c>
      <c r="M230" s="89">
        <f t="shared" si="59"/>
        <v>18644.905333333332</v>
      </c>
      <c r="N230" s="93">
        <f t="shared" si="74"/>
        <v>4.0266080343057897E-2</v>
      </c>
      <c r="O230" s="94">
        <f t="shared" si="72"/>
        <v>7.4178823732657939E-3</v>
      </c>
      <c r="P230" s="81">
        <f t="shared" si="73"/>
        <v>137.2873333333373</v>
      </c>
      <c r="Q230" s="92">
        <f t="shared" si="60"/>
        <v>0.75191575121253862</v>
      </c>
      <c r="R230" s="6"/>
      <c r="T230" s="12">
        <f t="shared" si="70"/>
        <v>9.6545235643776567E-2</v>
      </c>
      <c r="U230" s="12">
        <f t="shared" si="71"/>
        <v>9.4635501010387119E-2</v>
      </c>
    </row>
    <row r="231" spans="1:22" x14ac:dyDescent="0.15">
      <c r="A231">
        <f t="shared" si="47"/>
        <v>9</v>
      </c>
      <c r="B231" s="1">
        <v>37135</v>
      </c>
      <c r="C231" s="5">
        <v>1881.8579999999999</v>
      </c>
      <c r="D231" s="2">
        <f>SUM(C229:C231)</f>
        <v>5331.0780000000004</v>
      </c>
      <c r="E231" s="30">
        <f t="shared" si="48"/>
        <v>14040.300000000001</v>
      </c>
      <c r="F231" s="2">
        <f t="shared" si="58"/>
        <v>18433.672999999999</v>
      </c>
      <c r="G231" s="5">
        <v>14698.888000000001</v>
      </c>
      <c r="H231" s="90">
        <f t="shared" si="52"/>
        <v>14256.231333333335</v>
      </c>
      <c r="I231" s="81">
        <f t="shared" si="54"/>
        <v>236.83333333333394</v>
      </c>
      <c r="J231" s="95">
        <f t="shared" si="53"/>
        <v>1645.024666666666</v>
      </c>
      <c r="K231" s="89">
        <f>SUM(J229:J231)</f>
        <v>5049.2223333333322</v>
      </c>
      <c r="L231" s="30">
        <f t="shared" si="63"/>
        <v>14653.214</v>
      </c>
      <c r="M231" s="89">
        <f t="shared" si="59"/>
        <v>18486.687666666661</v>
      </c>
      <c r="N231" s="93">
        <f t="shared" si="74"/>
        <v>2.3075661155438132E-2</v>
      </c>
      <c r="O231" s="94">
        <f t="shared" ref="O231:O236" si="75">M231/M230-1</f>
        <v>-8.4858390985664833E-3</v>
      </c>
      <c r="P231" s="81">
        <f t="shared" ref="P231:P236" si="76">M231-M230</f>
        <v>-158.21766666667099</v>
      </c>
      <c r="Q231" s="92">
        <f t="shared" si="60"/>
        <v>0.77116201617008651</v>
      </c>
      <c r="R231" s="6"/>
      <c r="T231" s="12">
        <f t="shared" si="70"/>
        <v>9.7704959534270427E-2</v>
      </c>
      <c r="U231" s="12">
        <f t="shared" si="71"/>
        <v>8.6182289066465731E-2</v>
      </c>
    </row>
    <row r="232" spans="1:22" x14ac:dyDescent="0.15">
      <c r="A232">
        <f t="shared" si="47"/>
        <v>10</v>
      </c>
      <c r="B232" s="1">
        <v>37165</v>
      </c>
      <c r="C232" s="5">
        <v>1774.001</v>
      </c>
      <c r="D232" s="2"/>
      <c r="E232" s="30">
        <f t="shared" si="48"/>
        <v>15814.301000000001</v>
      </c>
      <c r="F232" s="2">
        <f t="shared" si="58"/>
        <v>18552.613000000001</v>
      </c>
      <c r="G232" s="5">
        <v>14691.092000000001</v>
      </c>
      <c r="H232" s="90">
        <f t="shared" si="52"/>
        <v>14511.017333333331</v>
      </c>
      <c r="I232" s="81">
        <f t="shared" si="54"/>
        <v>254.78599999999642</v>
      </c>
      <c r="J232" s="95">
        <f t="shared" si="53"/>
        <v>1519.2150000000036</v>
      </c>
      <c r="K232" s="89"/>
      <c r="L232" s="30">
        <f t="shared" si="63"/>
        <v>16172.429000000004</v>
      </c>
      <c r="M232" s="89">
        <f t="shared" si="59"/>
        <v>18479.315666666669</v>
      </c>
      <c r="N232" s="93">
        <f t="shared" ref="N232:N238" si="77">M232/M220-1</f>
        <v>2.8884477364770511E-2</v>
      </c>
      <c r="O232" s="94">
        <f t="shared" si="75"/>
        <v>-3.9877343810401644E-4</v>
      </c>
      <c r="P232" s="81">
        <f t="shared" si="76"/>
        <v>-7.3719999999921129</v>
      </c>
      <c r="Q232" s="92">
        <f t="shared" si="60"/>
        <v>0.78525728956016339</v>
      </c>
      <c r="R232" s="6"/>
      <c r="T232" s="12">
        <f t="shared" si="70"/>
        <v>9.2105087588306489E-2</v>
      </c>
      <c r="U232" s="12">
        <f t="shared" si="71"/>
        <v>7.9591162939468246E-2</v>
      </c>
    </row>
    <row r="233" spans="1:22" x14ac:dyDescent="0.15">
      <c r="A233">
        <f t="shared" si="47"/>
        <v>11</v>
      </c>
      <c r="B233" s="1">
        <v>37196</v>
      </c>
      <c r="C233" s="5">
        <v>1785.6659999999999</v>
      </c>
      <c r="D233" s="2"/>
      <c r="E233" s="30">
        <f t="shared" si="48"/>
        <v>17599.967000000001</v>
      </c>
      <c r="F233" s="2">
        <f t="shared" si="58"/>
        <v>18965.757000000001</v>
      </c>
      <c r="G233" s="5">
        <v>14904.483</v>
      </c>
      <c r="H233" s="90">
        <f t="shared" si="52"/>
        <v>14764.821000000002</v>
      </c>
      <c r="I233" s="81">
        <f t="shared" si="54"/>
        <v>253.80366666667032</v>
      </c>
      <c r="J233" s="95">
        <f t="shared" si="53"/>
        <v>1531.8623333333296</v>
      </c>
      <c r="K233" s="89"/>
      <c r="L233" s="30">
        <f t="shared" si="63"/>
        <v>17704.291333333334</v>
      </c>
      <c r="M233" s="89">
        <f t="shared" si="59"/>
        <v>18845.756333333335</v>
      </c>
      <c r="N233" s="93">
        <f t="shared" si="77"/>
        <v>4.8854258742285994E-2</v>
      </c>
      <c r="O233" s="94">
        <f t="shared" si="75"/>
        <v>1.9829774720914406E-2</v>
      </c>
      <c r="P233" s="81">
        <f t="shared" si="76"/>
        <v>366.44066666666549</v>
      </c>
      <c r="Q233" s="92">
        <f t="shared" si="60"/>
        <v>0.78345600669179838</v>
      </c>
      <c r="R233" s="6"/>
      <c r="T233" s="12">
        <f t="shared" si="70"/>
        <v>9.2710727521270214E-2</v>
      </c>
      <c r="U233" s="12">
        <f t="shared" si="71"/>
        <v>8.0253752479515258E-2</v>
      </c>
    </row>
    <row r="234" spans="1:22" x14ac:dyDescent="0.15">
      <c r="A234">
        <f t="shared" si="47"/>
        <v>12</v>
      </c>
      <c r="B234" s="1">
        <v>37226</v>
      </c>
      <c r="C234" s="5">
        <v>1660.652</v>
      </c>
      <c r="D234" s="2">
        <f>SUM(C232:C234)</f>
        <v>5220.3189999999995</v>
      </c>
      <c r="E234" s="30">
        <f t="shared" si="48"/>
        <v>19260.618999999999</v>
      </c>
      <c r="F234" s="4">
        <f t="shared" si="58"/>
        <v>19260.618999999999</v>
      </c>
      <c r="G234" s="5">
        <v>15530.513999999999</v>
      </c>
      <c r="H234" s="90">
        <f t="shared" si="52"/>
        <v>15042.029666666667</v>
      </c>
      <c r="I234" s="81">
        <f t="shared" si="54"/>
        <v>277.20866666666552</v>
      </c>
      <c r="J234" s="95">
        <f t="shared" si="53"/>
        <v>1383.4433333333345</v>
      </c>
      <c r="K234" s="89">
        <f>SUM(J232:J234)</f>
        <v>4434.5206666666672</v>
      </c>
      <c r="L234" s="30">
        <f t="shared" si="63"/>
        <v>19087.734666666671</v>
      </c>
      <c r="M234" s="91">
        <f t="shared" si="59"/>
        <v>19087.734666666671</v>
      </c>
      <c r="N234" s="93">
        <f t="shared" si="77"/>
        <v>6.2512562821529727E-2</v>
      </c>
      <c r="O234" s="94">
        <f t="shared" si="75"/>
        <v>1.283993749326684E-2</v>
      </c>
      <c r="P234" s="81">
        <f t="shared" si="76"/>
        <v>241.9783333333362</v>
      </c>
      <c r="Q234" s="92">
        <f t="shared" si="60"/>
        <v>0.78804687561666986</v>
      </c>
      <c r="R234" s="6"/>
      <c r="T234" s="12">
        <f t="shared" si="70"/>
        <v>8.6220074235412697E-2</v>
      </c>
      <c r="U234" s="12">
        <f t="shared" si="71"/>
        <v>7.2478130982681355E-2</v>
      </c>
    </row>
    <row r="235" spans="1:22" x14ac:dyDescent="0.15">
      <c r="A235">
        <f t="shared" si="47"/>
        <v>1</v>
      </c>
      <c r="B235" s="1">
        <v>37257</v>
      </c>
      <c r="C235" s="5">
        <v>1733.79</v>
      </c>
      <c r="D235" s="2"/>
      <c r="E235" s="30">
        <f t="shared" si="48"/>
        <v>1733.79</v>
      </c>
      <c r="F235" s="2">
        <f t="shared" si="58"/>
        <v>19721.480000000003</v>
      </c>
      <c r="G235" s="5">
        <v>15747.423000000001</v>
      </c>
      <c r="H235" s="90">
        <f t="shared" si="52"/>
        <v>15394.14</v>
      </c>
      <c r="I235" s="81">
        <f t="shared" si="54"/>
        <v>352.11033333333216</v>
      </c>
      <c r="J235" s="95">
        <f t="shared" si="53"/>
        <v>1381.6796666666678</v>
      </c>
      <c r="K235" s="89"/>
      <c r="L235" s="30">
        <f t="shared" si="63"/>
        <v>1381.6796666666678</v>
      </c>
      <c r="M235" s="89">
        <f t="shared" si="59"/>
        <v>19253.125000000004</v>
      </c>
      <c r="N235" s="93">
        <f t="shared" si="77"/>
        <v>8.3322730059837813E-2</v>
      </c>
      <c r="O235" s="94">
        <f t="shared" si="75"/>
        <v>8.6647439427245398E-3</v>
      </c>
      <c r="P235" s="81">
        <f t="shared" si="76"/>
        <v>165.39033333333282</v>
      </c>
      <c r="Q235" s="92">
        <f t="shared" si="60"/>
        <v>0.79956578477519868</v>
      </c>
      <c r="R235" s="6">
        <v>2006</v>
      </c>
      <c r="T235" s="12">
        <f t="shared" ref="T235:T246" si="78">C235/F$246</f>
        <v>7.7233948494129775E-2</v>
      </c>
      <c r="U235" s="12">
        <f t="shared" ref="U235:U246" si="79">J235/M$246</f>
        <v>6.6229257295639332E-2</v>
      </c>
    </row>
    <row r="236" spans="1:22" x14ac:dyDescent="0.15">
      <c r="A236">
        <f t="shared" si="47"/>
        <v>2</v>
      </c>
      <c r="B236" s="1">
        <v>37288</v>
      </c>
      <c r="C236" s="5">
        <v>1674.4110000000001</v>
      </c>
      <c r="D236" s="2"/>
      <c r="E236" s="30">
        <f t="shared" si="48"/>
        <v>3408.201</v>
      </c>
      <c r="F236" s="2">
        <f t="shared" si="58"/>
        <v>20125.464</v>
      </c>
      <c r="G236" s="5">
        <v>15889.833000000001</v>
      </c>
      <c r="H236" s="90">
        <f t="shared" si="52"/>
        <v>15722.589999999998</v>
      </c>
      <c r="I236" s="81">
        <f t="shared" si="54"/>
        <v>328.44999999999891</v>
      </c>
      <c r="J236" s="95">
        <f t="shared" si="53"/>
        <v>1345.9610000000011</v>
      </c>
      <c r="K236" s="89"/>
      <c r="L236" s="30">
        <f t="shared" si="63"/>
        <v>2727.6406666666689</v>
      </c>
      <c r="M236" s="89">
        <f t="shared" si="59"/>
        <v>19276.297666666665</v>
      </c>
      <c r="N236" s="93">
        <f t="shared" si="77"/>
        <v>8.4033716624600574E-2</v>
      </c>
      <c r="O236" s="94">
        <f t="shared" si="75"/>
        <v>1.2035795054912146E-3</v>
      </c>
      <c r="P236" s="81">
        <f t="shared" si="76"/>
        <v>23.172666666661826</v>
      </c>
      <c r="Q236" s="92">
        <f t="shared" si="60"/>
        <v>0.81564366103290264</v>
      </c>
      <c r="R236" s="6"/>
      <c r="T236" s="12">
        <f t="shared" si="78"/>
        <v>7.458883309512937E-2</v>
      </c>
      <c r="U236" s="12">
        <f t="shared" si="79"/>
        <v>6.4517123273553773E-2</v>
      </c>
    </row>
    <row r="237" spans="1:22" x14ac:dyDescent="0.15">
      <c r="A237">
        <f t="shared" si="47"/>
        <v>3</v>
      </c>
      <c r="B237" s="1">
        <v>37316</v>
      </c>
      <c r="C237" s="5">
        <v>2128.12</v>
      </c>
      <c r="D237" s="2">
        <f>SUM(C235:C237)</f>
        <v>5536.3209999999999</v>
      </c>
      <c r="E237" s="30">
        <f t="shared" si="48"/>
        <v>5536.3209999999999</v>
      </c>
      <c r="F237" s="2">
        <f t="shared" si="58"/>
        <v>20802.736999999997</v>
      </c>
      <c r="G237" s="5">
        <v>16177.813</v>
      </c>
      <c r="H237" s="90">
        <f t="shared" si="52"/>
        <v>15938.356333333335</v>
      </c>
      <c r="I237" s="81">
        <f t="shared" si="54"/>
        <v>215.76633333333666</v>
      </c>
      <c r="J237" s="95">
        <f t="shared" si="53"/>
        <v>1912.3536666666632</v>
      </c>
      <c r="K237" s="89">
        <f>SUM(J235:J237)</f>
        <v>4639.9943333333322</v>
      </c>
      <c r="L237" s="30">
        <f t="shared" si="63"/>
        <v>4639.9943333333322</v>
      </c>
      <c r="M237" s="89">
        <f t="shared" si="59"/>
        <v>19536.234333333334</v>
      </c>
      <c r="N237" s="93">
        <f t="shared" si="77"/>
        <v>0.10091700846222129</v>
      </c>
      <c r="O237" s="94">
        <f t="shared" ref="O237:O242" si="80">M237/M236-1</f>
        <v>1.3484781733587914E-2</v>
      </c>
      <c r="P237" s="81">
        <f t="shared" ref="P237:P242" si="81">M237-M236</f>
        <v>259.93666666666832</v>
      </c>
      <c r="Q237" s="92">
        <f t="shared" si="60"/>
        <v>0.81583564475057579</v>
      </c>
      <c r="R237" s="6"/>
      <c r="T237" s="12">
        <f t="shared" si="78"/>
        <v>9.47998952983507E-2</v>
      </c>
      <c r="U237" s="12">
        <f t="shared" si="79"/>
        <v>9.1666517272763162E-2</v>
      </c>
      <c r="V237" s="6"/>
    </row>
    <row r="238" spans="1:22" x14ac:dyDescent="0.15">
      <c r="A238">
        <f t="shared" si="47"/>
        <v>4</v>
      </c>
      <c r="B238" s="1">
        <v>37347</v>
      </c>
      <c r="C238" s="5">
        <v>1743.9649999999999</v>
      </c>
      <c r="D238" s="2"/>
      <c r="E238" s="30">
        <f t="shared" si="48"/>
        <v>7280.2860000000001</v>
      </c>
      <c r="F238" s="2">
        <f t="shared" si="58"/>
        <v>21126.106999999996</v>
      </c>
      <c r="G238" s="5">
        <v>15980.700999999999</v>
      </c>
      <c r="H238" s="90">
        <f t="shared" si="52"/>
        <v>16016.115666666667</v>
      </c>
      <c r="I238" s="81">
        <f t="shared" si="54"/>
        <v>77.759333333331597</v>
      </c>
      <c r="J238" s="95">
        <f t="shared" si="53"/>
        <v>1666.2056666666683</v>
      </c>
      <c r="K238" s="89"/>
      <c r="L238" s="30">
        <f t="shared" si="63"/>
        <v>6306.2000000000007</v>
      </c>
      <c r="M238" s="89">
        <f t="shared" si="59"/>
        <v>19466.189333333332</v>
      </c>
      <c r="N238" s="93">
        <f t="shared" si="77"/>
        <v>8.2909189681461992E-2</v>
      </c>
      <c r="O238" s="94">
        <f t="shared" si="80"/>
        <v>-3.5853890163719537E-3</v>
      </c>
      <c r="P238" s="81">
        <f t="shared" si="81"/>
        <v>-70.045000000001892</v>
      </c>
      <c r="Q238" s="92">
        <f t="shared" si="60"/>
        <v>0.82276584247750739</v>
      </c>
      <c r="R238" s="6"/>
      <c r="T238" s="12">
        <f t="shared" si="78"/>
        <v>7.7687207208234577E-2</v>
      </c>
      <c r="U238" s="12">
        <f t="shared" si="79"/>
        <v>7.9867690368017497E-2</v>
      </c>
    </row>
    <row r="239" spans="1:22" x14ac:dyDescent="0.15">
      <c r="A239">
        <f t="shared" si="47"/>
        <v>5</v>
      </c>
      <c r="B239" s="1">
        <v>37377</v>
      </c>
      <c r="C239" s="5">
        <v>2405.2020000000002</v>
      </c>
      <c r="D239" s="2"/>
      <c r="E239" s="30">
        <f t="shared" si="48"/>
        <v>9685.4880000000012</v>
      </c>
      <c r="F239" s="2">
        <f t="shared" si="58"/>
        <v>22029.618999999999</v>
      </c>
      <c r="G239" s="5">
        <v>15711.431</v>
      </c>
      <c r="H239" s="90">
        <f t="shared" si="52"/>
        <v>15956.648333333333</v>
      </c>
      <c r="I239" s="81">
        <f t="shared" si="54"/>
        <v>-59.467333333333954</v>
      </c>
      <c r="J239" s="95">
        <f t="shared" si="53"/>
        <v>2464.6693333333342</v>
      </c>
      <c r="K239" s="89"/>
      <c r="L239" s="30">
        <f t="shared" si="63"/>
        <v>8770.8693333333358</v>
      </c>
      <c r="M239" s="89">
        <f t="shared" si="59"/>
        <v>20187.909000000003</v>
      </c>
      <c r="N239" s="93">
        <f t="shared" ref="N239:N245" si="82">M239/M227-1</f>
        <v>0.10477562778532379</v>
      </c>
      <c r="O239" s="94">
        <f t="shared" si="80"/>
        <v>3.7075549523748919E-2</v>
      </c>
      <c r="P239" s="81">
        <f t="shared" si="81"/>
        <v>721.7196666666714</v>
      </c>
      <c r="Q239" s="92">
        <f t="shared" si="60"/>
        <v>0.7904061947838843</v>
      </c>
      <c r="R239" s="6"/>
      <c r="T239" s="12">
        <f t="shared" si="78"/>
        <v>0.10714287623413329</v>
      </c>
      <c r="U239" s="12">
        <f t="shared" si="79"/>
        <v>0.11814114614555264</v>
      </c>
    </row>
    <row r="240" spans="1:22" x14ac:dyDescent="0.15">
      <c r="A240">
        <f t="shared" si="47"/>
        <v>6</v>
      </c>
      <c r="B240" s="1">
        <v>37408</v>
      </c>
      <c r="C240" s="5">
        <v>1980.9259999999999</v>
      </c>
      <c r="D240" s="2">
        <f>SUM(C238:C240)</f>
        <v>6130.0930000000008</v>
      </c>
      <c r="E240" s="30">
        <f t="shared" si="48"/>
        <v>11666.414000000001</v>
      </c>
      <c r="F240" s="2">
        <f t="shared" si="58"/>
        <v>22217.811000000002</v>
      </c>
      <c r="G240" s="5">
        <v>15572.808999999999</v>
      </c>
      <c r="H240" s="90">
        <f t="shared" si="52"/>
        <v>15754.980333333333</v>
      </c>
      <c r="I240" s="81">
        <f t="shared" si="54"/>
        <v>-201.66799999999967</v>
      </c>
      <c r="J240" s="95">
        <f t="shared" si="53"/>
        <v>2182.5939999999996</v>
      </c>
      <c r="K240" s="89">
        <f>SUM(J238:J240)</f>
        <v>6313.4690000000028</v>
      </c>
      <c r="L240" s="30">
        <f t="shared" si="63"/>
        <v>10953.463333333335</v>
      </c>
      <c r="M240" s="89">
        <f t="shared" si="59"/>
        <v>20437.206333333339</v>
      </c>
      <c r="N240" s="93">
        <f t="shared" si="82"/>
        <v>0.10999243990371621</v>
      </c>
      <c r="O240" s="94">
        <f t="shared" si="80"/>
        <v>1.2348843722910452E-2</v>
      </c>
      <c r="P240" s="81">
        <f t="shared" si="81"/>
        <v>249.2973333333357</v>
      </c>
      <c r="Q240" s="92">
        <f t="shared" si="60"/>
        <v>0.77089696489665338</v>
      </c>
      <c r="R240" s="6"/>
      <c r="T240" s="12">
        <f t="shared" si="78"/>
        <v>8.824294560164872E-2</v>
      </c>
      <c r="U240" s="12">
        <f t="shared" si="79"/>
        <v>0.10462018301727813</v>
      </c>
    </row>
    <row r="241" spans="1:22" x14ac:dyDescent="0.15">
      <c r="A241">
        <f t="shared" si="47"/>
        <v>7</v>
      </c>
      <c r="B241" s="1">
        <v>37438</v>
      </c>
      <c r="C241" s="5">
        <v>1609.25</v>
      </c>
      <c r="D241" s="2"/>
      <c r="E241" s="30">
        <f t="shared" si="48"/>
        <v>13275.664000000001</v>
      </c>
      <c r="F241" s="2">
        <f t="shared" si="58"/>
        <v>22237.362000000001</v>
      </c>
      <c r="G241" s="5">
        <v>15605.550999999999</v>
      </c>
      <c r="H241" s="90">
        <f t="shared" si="52"/>
        <v>15629.930333333332</v>
      </c>
      <c r="I241" s="81">
        <f t="shared" si="54"/>
        <v>-125.05000000000109</v>
      </c>
      <c r="J241" s="95">
        <f t="shared" si="53"/>
        <v>1734.3000000000011</v>
      </c>
      <c r="K241" s="89"/>
      <c r="L241" s="30">
        <f t="shared" si="63"/>
        <v>12687.763333333336</v>
      </c>
      <c r="M241" s="89">
        <f t="shared" si="59"/>
        <v>20573.686000000009</v>
      </c>
      <c r="N241" s="93">
        <f t="shared" si="82"/>
        <v>0.11163338253469535</v>
      </c>
      <c r="O241" s="94">
        <f t="shared" si="80"/>
        <v>6.678000135667661E-3</v>
      </c>
      <c r="P241" s="81">
        <f t="shared" si="81"/>
        <v>136.4796666666698</v>
      </c>
      <c r="Q241" s="92">
        <f t="shared" si="60"/>
        <v>0.75970491302984433</v>
      </c>
      <c r="R241" s="6"/>
      <c r="T241" s="12">
        <f t="shared" si="78"/>
        <v>7.1686150926108902E-2</v>
      </c>
      <c r="U241" s="12">
        <f t="shared" si="79"/>
        <v>8.3131715475652179E-2</v>
      </c>
    </row>
    <row r="242" spans="1:22" x14ac:dyDescent="0.15">
      <c r="A242">
        <f t="shared" si="47"/>
        <v>8</v>
      </c>
      <c r="B242" s="1">
        <v>37469</v>
      </c>
      <c r="C242" s="5">
        <v>2169.2289999999998</v>
      </c>
      <c r="D242" s="2"/>
      <c r="E242" s="30">
        <f t="shared" si="48"/>
        <v>15444.893</v>
      </c>
      <c r="F242" s="2">
        <f t="shared" si="58"/>
        <v>22547.07</v>
      </c>
      <c r="G242" s="5">
        <v>16001.755999999999</v>
      </c>
      <c r="H242" s="90">
        <f t="shared" si="52"/>
        <v>15726.705333333333</v>
      </c>
      <c r="I242" s="81">
        <f t="shared" si="54"/>
        <v>96.775000000001455</v>
      </c>
      <c r="J242" s="95">
        <f t="shared" si="53"/>
        <v>2072.4539999999984</v>
      </c>
      <c r="K242" s="89"/>
      <c r="L242" s="30">
        <f t="shared" si="63"/>
        <v>14760.217333333334</v>
      </c>
      <c r="M242" s="89">
        <f t="shared" si="59"/>
        <v>20839.762666666669</v>
      </c>
      <c r="N242" s="93">
        <f t="shared" si="82"/>
        <v>0.11771887784323454</v>
      </c>
      <c r="O242" s="94">
        <f t="shared" si="80"/>
        <v>1.293286320529341E-2</v>
      </c>
      <c r="P242" s="81">
        <f t="shared" si="81"/>
        <v>266.07666666666046</v>
      </c>
      <c r="Q242" s="92">
        <f t="shared" si="60"/>
        <v>0.754648965292119</v>
      </c>
      <c r="R242" s="6"/>
      <c r="T242" s="12">
        <f t="shared" si="78"/>
        <v>9.6631149595956048E-2</v>
      </c>
      <c r="U242" s="12">
        <f t="shared" si="79"/>
        <v>9.9340746274795028E-2</v>
      </c>
    </row>
    <row r="243" spans="1:22" x14ac:dyDescent="0.15">
      <c r="A243">
        <f t="shared" si="47"/>
        <v>9</v>
      </c>
      <c r="B243" s="1">
        <v>37500</v>
      </c>
      <c r="C243" s="5">
        <v>1967.1210000000001</v>
      </c>
      <c r="D243" s="2">
        <f>SUM(C241:C243)</f>
        <v>5745.6</v>
      </c>
      <c r="E243" s="30">
        <f t="shared" si="48"/>
        <v>17412.013999999999</v>
      </c>
      <c r="F243" s="31">
        <f t="shared" si="58"/>
        <v>22632.332999999999</v>
      </c>
      <c r="G243" s="5">
        <v>16317.445</v>
      </c>
      <c r="H243" s="90">
        <f t="shared" si="52"/>
        <v>15974.917333333333</v>
      </c>
      <c r="I243" s="81">
        <f t="shared" si="54"/>
        <v>248.21199999999953</v>
      </c>
      <c r="J243" s="95">
        <f t="shared" si="53"/>
        <v>1718.9090000000006</v>
      </c>
      <c r="K243" s="89">
        <f>SUM(J241:J243)</f>
        <v>5525.6630000000005</v>
      </c>
      <c r="L243" s="30">
        <f t="shared" si="63"/>
        <v>16479.126333333334</v>
      </c>
      <c r="M243" s="89">
        <f t="shared" si="59"/>
        <v>20913.647000000001</v>
      </c>
      <c r="N243" s="93">
        <f t="shared" si="82"/>
        <v>0.13128145923671264</v>
      </c>
      <c r="O243" s="94">
        <f t="shared" ref="O243:O248" si="83">M243/M242-1</f>
        <v>3.5453538754310898E-3</v>
      </c>
      <c r="P243" s="81">
        <f t="shared" ref="P243:P248" si="84">M243-M242</f>
        <v>73.884333333331597</v>
      </c>
      <c r="Q243" s="92">
        <f t="shared" si="60"/>
        <v>0.76385134229975915</v>
      </c>
      <c r="R243" s="6"/>
      <c r="T243" s="12">
        <f t="shared" si="78"/>
        <v>8.7627983778728144E-2</v>
      </c>
      <c r="U243" s="12">
        <f t="shared" si="79"/>
        <v>8.2393965240464606E-2</v>
      </c>
    </row>
    <row r="244" spans="1:22" x14ac:dyDescent="0.15">
      <c r="A244">
        <f t="shared" si="47"/>
        <v>10</v>
      </c>
      <c r="B244" s="1">
        <v>37530</v>
      </c>
      <c r="C244" s="5">
        <v>1724.4459999999999</v>
      </c>
      <c r="D244" s="2"/>
      <c r="E244" s="30">
        <f t="shared" si="48"/>
        <v>19136.46</v>
      </c>
      <c r="F244" s="2">
        <f t="shared" si="58"/>
        <v>22582.777999999998</v>
      </c>
      <c r="G244" s="5">
        <v>16585.705000000002</v>
      </c>
      <c r="H244" s="90">
        <f t="shared" si="52"/>
        <v>16301.635333333334</v>
      </c>
      <c r="I244" s="81">
        <f t="shared" si="54"/>
        <v>326.71800000000076</v>
      </c>
      <c r="J244" s="95">
        <f t="shared" si="53"/>
        <v>1397.7279999999992</v>
      </c>
      <c r="K244" s="89"/>
      <c r="L244" s="30">
        <f t="shared" si="63"/>
        <v>17876.854333333333</v>
      </c>
      <c r="M244" s="89">
        <f t="shared" si="59"/>
        <v>20792.159999999996</v>
      </c>
      <c r="N244" s="93">
        <f t="shared" si="82"/>
        <v>0.1251585488907081</v>
      </c>
      <c r="O244" s="94">
        <f t="shared" si="83"/>
        <v>-5.808982048898681E-3</v>
      </c>
      <c r="P244" s="81">
        <f t="shared" si="84"/>
        <v>-121.48700000000463</v>
      </c>
      <c r="Q244" s="92">
        <f t="shared" si="60"/>
        <v>0.78402798618966651</v>
      </c>
      <c r="R244" s="6"/>
      <c r="T244" s="12">
        <f t="shared" si="78"/>
        <v>7.6817707764439816E-2</v>
      </c>
      <c r="U244" s="12">
        <f t="shared" si="79"/>
        <v>6.6998516063167979E-2</v>
      </c>
    </row>
    <row r="245" spans="1:22" x14ac:dyDescent="0.15">
      <c r="A245">
        <f t="shared" si="47"/>
        <v>11</v>
      </c>
      <c r="B245" s="1">
        <v>37561</v>
      </c>
      <c r="C245" s="5">
        <v>1713.1769999999999</v>
      </c>
      <c r="D245" s="2"/>
      <c r="E245" s="30">
        <f t="shared" si="48"/>
        <v>20849.636999999999</v>
      </c>
      <c r="F245" s="2">
        <f t="shared" si="58"/>
        <v>22510.288999999997</v>
      </c>
      <c r="G245" s="5">
        <v>16653.519</v>
      </c>
      <c r="H245" s="90">
        <f t="shared" si="52"/>
        <v>16518.889666666666</v>
      </c>
      <c r="I245" s="81">
        <f t="shared" si="54"/>
        <v>217.2543333333324</v>
      </c>
      <c r="J245" s="95">
        <f t="shared" si="53"/>
        <v>1495.9226666666675</v>
      </c>
      <c r="K245" s="89"/>
      <c r="L245" s="30">
        <f t="shared" si="63"/>
        <v>19372.777000000002</v>
      </c>
      <c r="M245" s="89">
        <f t="shared" si="59"/>
        <v>20756.220333333335</v>
      </c>
      <c r="N245" s="93">
        <f t="shared" si="82"/>
        <v>0.10137369741011004</v>
      </c>
      <c r="O245" s="94">
        <f t="shared" si="83"/>
        <v>-1.7285201088612645E-3</v>
      </c>
      <c r="P245" s="81">
        <f t="shared" si="84"/>
        <v>-35.939666666661651</v>
      </c>
      <c r="Q245" s="92">
        <f t="shared" si="60"/>
        <v>0.79585249151254422</v>
      </c>
      <c r="R245" s="6"/>
      <c r="T245" s="12">
        <f t="shared" si="78"/>
        <v>7.6315715386135435E-2</v>
      </c>
      <c r="U245" s="12">
        <f t="shared" si="79"/>
        <v>7.170536671793358E-2</v>
      </c>
    </row>
    <row r="246" spans="1:22" x14ac:dyDescent="0.15">
      <c r="A246">
        <f t="shared" si="47"/>
        <v>12</v>
      </c>
      <c r="B246" s="1">
        <v>37591</v>
      </c>
      <c r="C246" s="5">
        <v>1598.9110000000001</v>
      </c>
      <c r="D246" s="2">
        <f>SUM(C244:C246)</f>
        <v>5036.5339999999997</v>
      </c>
      <c r="E246" s="30">
        <f t="shared" si="48"/>
        <v>22448.547999999999</v>
      </c>
      <c r="F246" s="4">
        <f t="shared" si="58"/>
        <v>22448.547999999999</v>
      </c>
      <c r="G246" s="5">
        <v>16646.287</v>
      </c>
      <c r="H246" s="90">
        <f t="shared" si="52"/>
        <v>16628.503666666667</v>
      </c>
      <c r="I246" s="81">
        <f t="shared" si="54"/>
        <v>109.6140000000014</v>
      </c>
      <c r="J246" s="95">
        <f t="shared" si="53"/>
        <v>1489.2969999999987</v>
      </c>
      <c r="K246" s="89">
        <f>SUM(J244:J246)</f>
        <v>4382.9476666666651</v>
      </c>
      <c r="L246" s="30">
        <f t="shared" si="63"/>
        <v>20862.074000000001</v>
      </c>
      <c r="M246" s="91">
        <f t="shared" si="59"/>
        <v>20862.074000000001</v>
      </c>
      <c r="N246" s="93">
        <f t="shared" ref="N246:N251" si="85">M246/M234-1</f>
        <v>9.2957040964735116E-2</v>
      </c>
      <c r="O246" s="94">
        <f t="shared" si="83"/>
        <v>5.0998527172441133E-3</v>
      </c>
      <c r="P246" s="81">
        <f t="shared" si="84"/>
        <v>105.85366666666596</v>
      </c>
      <c r="Q246" s="92">
        <f t="shared" si="60"/>
        <v>0.79706857844846424</v>
      </c>
      <c r="R246" s="6"/>
      <c r="T246" s="12">
        <f t="shared" si="78"/>
        <v>7.122558661700526E-2</v>
      </c>
      <c r="U246" s="12">
        <f t="shared" si="79"/>
        <v>7.1387772855182025E-2</v>
      </c>
    </row>
    <row r="247" spans="1:22" x14ac:dyDescent="0.15">
      <c r="A247">
        <f t="shared" si="47"/>
        <v>1</v>
      </c>
      <c r="B247" s="1">
        <v>37622</v>
      </c>
      <c r="C247" s="5">
        <v>1609.2149999999999</v>
      </c>
      <c r="D247" s="2"/>
      <c r="E247" s="30">
        <f t="shared" si="48"/>
        <v>1609.2149999999999</v>
      </c>
      <c r="F247" s="2">
        <f t="shared" si="58"/>
        <v>22323.972999999998</v>
      </c>
      <c r="G247" s="5">
        <v>16366.736999999999</v>
      </c>
      <c r="H247" s="90">
        <f t="shared" si="52"/>
        <v>16555.514333333333</v>
      </c>
      <c r="I247" s="81">
        <f t="shared" si="54"/>
        <v>-72.989333333334798</v>
      </c>
      <c r="J247" s="95">
        <f t="shared" si="53"/>
        <v>1682.2043333333347</v>
      </c>
      <c r="K247" s="89"/>
      <c r="L247" s="30">
        <f t="shared" si="63"/>
        <v>1682.2043333333347</v>
      </c>
      <c r="M247" s="89">
        <f t="shared" si="59"/>
        <v>21162.598666666669</v>
      </c>
      <c r="N247" s="93">
        <f t="shared" si="85"/>
        <v>9.9177337012389621E-2</v>
      </c>
      <c r="O247" s="94">
        <f t="shared" si="83"/>
        <v>1.4405311124227937E-2</v>
      </c>
      <c r="P247" s="81">
        <f t="shared" si="84"/>
        <v>300.52466666666805</v>
      </c>
      <c r="Q247" s="92">
        <f t="shared" si="60"/>
        <v>0.78230063302244723</v>
      </c>
      <c r="R247" s="6">
        <v>2007</v>
      </c>
      <c r="T247" s="12">
        <f t="shared" ref="T247:T258" si="86">C247/F$258</f>
        <v>7.8609143078444466E-2</v>
      </c>
      <c r="U247" s="12">
        <f t="shared" ref="U247:U258" si="87">J247/M$258</f>
        <v>8.2231675163396509E-2</v>
      </c>
    </row>
    <row r="248" spans="1:22" x14ac:dyDescent="0.15">
      <c r="A248">
        <f t="shared" si="47"/>
        <v>2</v>
      </c>
      <c r="B248" s="1">
        <v>37653</v>
      </c>
      <c r="C248" s="5">
        <v>1426.367</v>
      </c>
      <c r="D248" s="2"/>
      <c r="E248" s="30">
        <f t="shared" si="48"/>
        <v>3035.5819999999999</v>
      </c>
      <c r="F248" s="2">
        <f t="shared" si="58"/>
        <v>22075.928999999996</v>
      </c>
      <c r="G248" s="5">
        <v>15936.425999999999</v>
      </c>
      <c r="H248" s="90">
        <f t="shared" si="52"/>
        <v>16316.483333333332</v>
      </c>
      <c r="I248" s="81">
        <f t="shared" si="54"/>
        <v>-239.03100000000086</v>
      </c>
      <c r="J248" s="95">
        <f t="shared" si="53"/>
        <v>1665.3980000000008</v>
      </c>
      <c r="K248" s="89"/>
      <c r="L248" s="30">
        <f t="shared" si="63"/>
        <v>3347.6023333333355</v>
      </c>
      <c r="M248" s="96">
        <f t="shared" si="59"/>
        <v>21482.035666666667</v>
      </c>
      <c r="N248" s="93">
        <f t="shared" si="85"/>
        <v>0.11442747140257392</v>
      </c>
      <c r="O248" s="94">
        <f t="shared" si="83"/>
        <v>1.5094412790766842E-2</v>
      </c>
      <c r="P248" s="81">
        <f t="shared" si="84"/>
        <v>319.43699999999808</v>
      </c>
      <c r="Q248" s="92">
        <f t="shared" si="60"/>
        <v>0.75954083619046209</v>
      </c>
      <c r="R248" s="6"/>
      <c r="T248" s="12">
        <f t="shared" si="86"/>
        <v>6.9677133002968281E-2</v>
      </c>
      <c r="U248" s="12">
        <f t="shared" si="87"/>
        <v>8.1410126368182095E-2</v>
      </c>
    </row>
    <row r="249" spans="1:22" x14ac:dyDescent="0.15">
      <c r="A249">
        <f t="shared" si="47"/>
        <v>3</v>
      </c>
      <c r="B249" s="1">
        <v>37681</v>
      </c>
      <c r="C249" s="5">
        <v>1767.8879999999999</v>
      </c>
      <c r="D249" s="2">
        <f>SUM(C247:C249)</f>
        <v>4803.4699999999993</v>
      </c>
      <c r="E249" s="30">
        <f t="shared" si="48"/>
        <v>4803.4699999999993</v>
      </c>
      <c r="F249" s="2">
        <f t="shared" si="58"/>
        <v>21715.696999999996</v>
      </c>
      <c r="G249" s="5">
        <v>16537.263999999999</v>
      </c>
      <c r="H249" s="90">
        <f t="shared" si="52"/>
        <v>16280.142333333331</v>
      </c>
      <c r="I249" s="81">
        <f t="shared" si="54"/>
        <v>-36.341000000000349</v>
      </c>
      <c r="J249" s="95">
        <f t="shared" si="53"/>
        <v>1804.2290000000003</v>
      </c>
      <c r="K249" s="89">
        <f>SUM(J247:J249)</f>
        <v>5151.8313333333354</v>
      </c>
      <c r="L249" s="30">
        <f t="shared" si="63"/>
        <v>5151.8313333333354</v>
      </c>
      <c r="M249" s="89">
        <f t="shared" si="59"/>
        <v>21373.911</v>
      </c>
      <c r="N249" s="94">
        <f t="shared" si="85"/>
        <v>9.4065040135762779E-2</v>
      </c>
      <c r="O249" s="94">
        <f t="shared" ref="O249:O254" si="88">M249/M248-1</f>
        <v>-5.0332598057474254E-3</v>
      </c>
      <c r="P249" s="81">
        <f t="shared" ref="P249:P254" si="89">M249-M248</f>
        <v>-108.1246666666666</v>
      </c>
      <c r="Q249" s="92">
        <f t="shared" si="60"/>
        <v>0.76168289150887414</v>
      </c>
      <c r="R249" s="6"/>
      <c r="T249" s="12">
        <f t="shared" si="86"/>
        <v>8.636021957206777E-2</v>
      </c>
      <c r="U249" s="12">
        <f t="shared" si="87"/>
        <v>8.8196641816033622E-2</v>
      </c>
      <c r="V249" s="6"/>
    </row>
    <row r="250" spans="1:22" x14ac:dyDescent="0.15">
      <c r="A250">
        <f t="shared" si="47"/>
        <v>4</v>
      </c>
      <c r="B250" s="1">
        <v>37712</v>
      </c>
      <c r="C250" s="5">
        <v>1632.7090000000001</v>
      </c>
      <c r="D250" s="2"/>
      <c r="E250" s="30">
        <f t="shared" si="48"/>
        <v>6436.1789999999992</v>
      </c>
      <c r="F250" s="2">
        <f t="shared" si="58"/>
        <v>21604.440999999995</v>
      </c>
      <c r="G250" s="5">
        <v>16280.432000000001</v>
      </c>
      <c r="H250" s="90">
        <f t="shared" si="52"/>
        <v>16251.374000000002</v>
      </c>
      <c r="I250" s="81">
        <f t="shared" si="54"/>
        <v>-28.768333333329792</v>
      </c>
      <c r="J250" s="95">
        <f t="shared" si="53"/>
        <v>1661.4773333333299</v>
      </c>
      <c r="K250" s="89"/>
      <c r="L250" s="30">
        <f t="shared" si="63"/>
        <v>6813.308666666665</v>
      </c>
      <c r="M250" s="89">
        <f t="shared" si="59"/>
        <v>21369.18266666666</v>
      </c>
      <c r="N250" s="94">
        <f t="shared" si="85"/>
        <v>9.7758903951206122E-2</v>
      </c>
      <c r="O250" s="94">
        <f t="shared" si="88"/>
        <v>-2.2121984756739987E-4</v>
      </c>
      <c r="P250" s="81">
        <f t="shared" si="89"/>
        <v>-4.7283333333398332</v>
      </c>
      <c r="Q250" s="92">
        <f t="shared" si="60"/>
        <v>0.76050517483526303</v>
      </c>
      <c r="R250" s="6"/>
      <c r="T250" s="12">
        <f t="shared" si="86"/>
        <v>7.9756810237577941E-2</v>
      </c>
      <c r="U250" s="12">
        <f t="shared" si="87"/>
        <v>8.1218471299074765E-2</v>
      </c>
      <c r="V250" s="6"/>
    </row>
    <row r="251" spans="1:22" x14ac:dyDescent="0.15">
      <c r="A251">
        <f t="shared" si="47"/>
        <v>5</v>
      </c>
      <c r="B251" s="1">
        <v>37742</v>
      </c>
      <c r="C251" s="5">
        <v>1863.3579999999999</v>
      </c>
      <c r="D251" s="2"/>
      <c r="E251" s="30">
        <f t="shared" si="48"/>
        <v>8299.5369999999984</v>
      </c>
      <c r="F251" s="2">
        <f t="shared" si="58"/>
        <v>21062.596999999998</v>
      </c>
      <c r="G251" s="5">
        <v>16073.856</v>
      </c>
      <c r="H251" s="90">
        <f t="shared" si="52"/>
        <v>16297.183999999999</v>
      </c>
      <c r="I251" s="81">
        <f t="shared" si="54"/>
        <v>45.809999999997672</v>
      </c>
      <c r="J251" s="95">
        <f t="shared" si="53"/>
        <v>1817.5480000000023</v>
      </c>
      <c r="K251" s="89"/>
      <c r="L251" s="30">
        <f t="shared" si="63"/>
        <v>8630.8566666666666</v>
      </c>
      <c r="M251" s="89">
        <f t="shared" si="59"/>
        <v>20722.061333333331</v>
      </c>
      <c r="N251" s="94">
        <f t="shared" si="85"/>
        <v>2.6459022246104302E-2</v>
      </c>
      <c r="O251" s="94">
        <f t="shared" si="88"/>
        <v>-3.0282923939003004E-2</v>
      </c>
      <c r="P251" s="81">
        <f t="shared" si="89"/>
        <v>-647.12133333332895</v>
      </c>
      <c r="Q251" s="92">
        <f t="shared" si="60"/>
        <v>0.78646538767764806</v>
      </c>
      <c r="R251" s="6"/>
      <c r="T251" s="12">
        <f t="shared" si="86"/>
        <v>9.1023869171219587E-2</v>
      </c>
      <c r="U251" s="12">
        <f t="shared" si="87"/>
        <v>8.8847718299311484E-2</v>
      </c>
      <c r="V251" s="6"/>
    </row>
    <row r="252" spans="1:22" x14ac:dyDescent="0.15">
      <c r="A252">
        <f t="shared" si="47"/>
        <v>6</v>
      </c>
      <c r="B252" s="1">
        <v>37773</v>
      </c>
      <c r="C252" s="5">
        <v>1941.684</v>
      </c>
      <c r="D252" s="2">
        <f>SUM(C250:C252)</f>
        <v>5437.7510000000002</v>
      </c>
      <c r="E252" s="30">
        <f t="shared" si="48"/>
        <v>10241.220999999998</v>
      </c>
      <c r="F252" s="2">
        <f t="shared" si="58"/>
        <v>21023.355</v>
      </c>
      <c r="G252" s="5">
        <v>16744.724999999999</v>
      </c>
      <c r="H252" s="90">
        <f t="shared" si="52"/>
        <v>16366.337666666666</v>
      </c>
      <c r="I252" s="81">
        <f t="shared" si="54"/>
        <v>69.15366666666705</v>
      </c>
      <c r="J252" s="95">
        <f t="shared" si="53"/>
        <v>1872.5303333333329</v>
      </c>
      <c r="K252" s="89">
        <f>SUM(J250:J252)</f>
        <v>5351.5556666666653</v>
      </c>
      <c r="L252" s="30">
        <f t="shared" si="63"/>
        <v>10503.386999999999</v>
      </c>
      <c r="M252" s="89">
        <f t="shared" si="59"/>
        <v>20411.997666666666</v>
      </c>
      <c r="N252" s="94">
        <f t="shared" ref="N252:N258" si="90">M252/M240-1</f>
        <v>-1.2334693037548972E-3</v>
      </c>
      <c r="O252" s="94">
        <f t="shared" si="88"/>
        <v>-1.4962974082501135E-2</v>
      </c>
      <c r="P252" s="81">
        <f t="shared" si="89"/>
        <v>-310.06366666666509</v>
      </c>
      <c r="Q252" s="92">
        <f t="shared" si="60"/>
        <v>0.80179989895811765</v>
      </c>
      <c r="R252" s="6"/>
      <c r="T252" s="12">
        <f t="shared" si="86"/>
        <v>9.4850045127050378E-2</v>
      </c>
      <c r="U252" s="12">
        <f t="shared" si="87"/>
        <v>9.153543541238833E-2</v>
      </c>
      <c r="V252" s="6"/>
    </row>
    <row r="253" spans="1:22" x14ac:dyDescent="0.15">
      <c r="A253">
        <f t="shared" si="47"/>
        <v>7</v>
      </c>
      <c r="B253" s="1">
        <v>37803</v>
      </c>
      <c r="C253" s="5">
        <v>1610.741</v>
      </c>
      <c r="D253" s="2"/>
      <c r="E253" s="30">
        <f t="shared" si="48"/>
        <v>11851.961999999998</v>
      </c>
      <c r="F253" s="2">
        <f t="shared" si="58"/>
        <v>21024.845999999998</v>
      </c>
      <c r="G253" s="5">
        <v>16269.866</v>
      </c>
      <c r="H253" s="90">
        <f t="shared" si="52"/>
        <v>16362.815666666667</v>
      </c>
      <c r="I253" s="81">
        <f t="shared" si="54"/>
        <v>-3.521999999999025</v>
      </c>
      <c r="J253" s="95">
        <f t="shared" si="53"/>
        <v>1614.262999999999</v>
      </c>
      <c r="K253" s="89"/>
      <c r="L253" s="30">
        <f t="shared" si="63"/>
        <v>12117.649999999998</v>
      </c>
      <c r="M253" s="89">
        <f t="shared" si="59"/>
        <v>20291.960666666662</v>
      </c>
      <c r="N253" s="94">
        <f t="shared" si="90"/>
        <v>-1.3693478812369708E-2</v>
      </c>
      <c r="O253" s="94">
        <f t="shared" si="88"/>
        <v>-5.880708099238463E-3</v>
      </c>
      <c r="P253" s="81">
        <f t="shared" si="89"/>
        <v>-120.0370000000039</v>
      </c>
      <c r="Q253" s="92">
        <f t="shared" si="60"/>
        <v>0.80636937629913952</v>
      </c>
      <c r="R253" s="6"/>
      <c r="T253" s="12">
        <f t="shared" si="86"/>
        <v>7.8683687220984594E-2</v>
      </c>
      <c r="U253" s="12">
        <f t="shared" si="87"/>
        <v>7.8910479549921753E-2</v>
      </c>
      <c r="V253" s="6"/>
    </row>
    <row r="254" spans="1:22" x14ac:dyDescent="0.15">
      <c r="A254">
        <f t="shared" si="47"/>
        <v>8</v>
      </c>
      <c r="B254" s="1">
        <v>37834</v>
      </c>
      <c r="C254" s="5">
        <v>2125.8679999999999</v>
      </c>
      <c r="D254" s="2"/>
      <c r="E254" s="30">
        <f t="shared" si="48"/>
        <v>13977.829999999998</v>
      </c>
      <c r="F254" s="2">
        <f t="shared" si="58"/>
        <v>20981.484999999997</v>
      </c>
      <c r="G254" s="5">
        <v>16560.644</v>
      </c>
      <c r="H254" s="90">
        <f t="shared" si="52"/>
        <v>16525.078333333335</v>
      </c>
      <c r="I254" s="81">
        <f t="shared" si="54"/>
        <v>162.26266666666743</v>
      </c>
      <c r="J254" s="95">
        <f t="shared" si="53"/>
        <v>1963.6053333333325</v>
      </c>
      <c r="K254" s="89"/>
      <c r="L254" s="30">
        <f t="shared" si="63"/>
        <v>14081.255333333331</v>
      </c>
      <c r="M254" s="89">
        <f t="shared" si="59"/>
        <v>20183.112000000001</v>
      </c>
      <c r="N254" s="94">
        <f t="shared" si="90"/>
        <v>-3.150950791378182E-2</v>
      </c>
      <c r="O254" s="94">
        <f t="shared" si="88"/>
        <v>-5.3641276195387499E-3</v>
      </c>
      <c r="P254" s="81">
        <f t="shared" si="89"/>
        <v>-108.8486666666613</v>
      </c>
      <c r="Q254" s="92">
        <f t="shared" si="60"/>
        <v>0.81875769868062631</v>
      </c>
      <c r="R254" s="6"/>
      <c r="T254" s="12">
        <f t="shared" si="86"/>
        <v>0.1038473179642786</v>
      </c>
      <c r="U254" s="12">
        <f t="shared" si="87"/>
        <v>9.598748066462362E-2</v>
      </c>
      <c r="V254" s="6"/>
    </row>
    <row r="255" spans="1:22" x14ac:dyDescent="0.15">
      <c r="A255">
        <f t="shared" si="47"/>
        <v>9</v>
      </c>
      <c r="B255" s="1">
        <v>37865</v>
      </c>
      <c r="C255" s="5">
        <v>1593.3510000000001</v>
      </c>
      <c r="D255" s="2">
        <f>SUM(C253:C255)</f>
        <v>5329.96</v>
      </c>
      <c r="E255" s="30">
        <f t="shared" si="48"/>
        <v>15571.180999999999</v>
      </c>
      <c r="F255" s="2">
        <f t="shared" si="58"/>
        <v>20607.714999999997</v>
      </c>
      <c r="G255" s="5">
        <v>16397.181</v>
      </c>
      <c r="H255" s="90">
        <f t="shared" si="52"/>
        <v>16409.230333333337</v>
      </c>
      <c r="I255" s="81">
        <f t="shared" si="54"/>
        <v>-115.84799999999814</v>
      </c>
      <c r="J255" s="95">
        <f t="shared" si="53"/>
        <v>1709.1989999999983</v>
      </c>
      <c r="K255" s="89">
        <f>SUM(J253:J255)</f>
        <v>5287.0673333333298</v>
      </c>
      <c r="L255" s="30">
        <f t="shared" si="63"/>
        <v>15790.454333333329</v>
      </c>
      <c r="M255" s="89">
        <f t="shared" si="59"/>
        <v>20173.401999999998</v>
      </c>
      <c r="N255" s="94">
        <f t="shared" si="90"/>
        <v>-3.5395309101277417E-2</v>
      </c>
      <c r="O255" s="94">
        <f t="shared" ref="O255:O260" si="91">M255/M254-1</f>
        <v>-4.8109528401774071E-4</v>
      </c>
      <c r="P255" s="81">
        <f t="shared" ref="P255:P260" si="92">M255-M254</f>
        <v>-9.7100000000027649</v>
      </c>
      <c r="Q255" s="92">
        <f t="shared" si="60"/>
        <v>0.81340917775461663</v>
      </c>
      <c r="R255" s="6"/>
      <c r="T255" s="12">
        <f t="shared" si="86"/>
        <v>7.7834196632011618E-2</v>
      </c>
      <c r="U255" s="12">
        <f t="shared" si="87"/>
        <v>8.3551263168546053E-2</v>
      </c>
      <c r="V255" s="6"/>
    </row>
    <row r="256" spans="1:22" x14ac:dyDescent="0.15">
      <c r="A256">
        <f t="shared" si="47"/>
        <v>10</v>
      </c>
      <c r="B256" s="1">
        <v>37895</v>
      </c>
      <c r="C256" s="5">
        <v>1913.96</v>
      </c>
      <c r="D256" s="2"/>
      <c r="E256" s="30">
        <f t="shared" si="48"/>
        <v>17485.141</v>
      </c>
      <c r="F256" s="2">
        <f t="shared" si="58"/>
        <v>20797.228999999996</v>
      </c>
      <c r="G256" s="5">
        <v>16730.37</v>
      </c>
      <c r="H256" s="90">
        <f t="shared" si="52"/>
        <v>16562.731666666663</v>
      </c>
      <c r="I256" s="81">
        <f t="shared" si="54"/>
        <v>153.50133333332633</v>
      </c>
      <c r="J256" s="95">
        <f t="shared" si="53"/>
        <v>1760.4586666666737</v>
      </c>
      <c r="K256" s="89"/>
      <c r="L256" s="30">
        <f t="shared" si="63"/>
        <v>17550.913000000004</v>
      </c>
      <c r="M256" s="89">
        <f t="shared" si="59"/>
        <v>20536.132666666668</v>
      </c>
      <c r="N256" s="94">
        <f t="shared" si="90"/>
        <v>-1.2313647708238507E-2</v>
      </c>
      <c r="O256" s="94">
        <f t="shared" si="91"/>
        <v>1.7980639391743214E-2</v>
      </c>
      <c r="P256" s="81">
        <f t="shared" si="92"/>
        <v>362.73066666667</v>
      </c>
      <c r="Q256" s="92">
        <f t="shared" si="60"/>
        <v>0.80651658885855115</v>
      </c>
      <c r="R256" s="6"/>
      <c r="T256" s="12">
        <f t="shared" si="86"/>
        <v>9.349574512195051E-2</v>
      </c>
      <c r="U256" s="12">
        <f t="shared" si="87"/>
        <v>8.6057004103100396E-2</v>
      </c>
      <c r="V256" s="6"/>
    </row>
    <row r="257" spans="1:22" x14ac:dyDescent="0.15">
      <c r="A257">
        <f t="shared" si="47"/>
        <v>11</v>
      </c>
      <c r="B257" s="1">
        <v>37926</v>
      </c>
      <c r="C257" s="5">
        <v>1610.558</v>
      </c>
      <c r="D257" s="2"/>
      <c r="E257" s="30">
        <f t="shared" si="48"/>
        <v>19095.699000000001</v>
      </c>
      <c r="F257" s="2">
        <f t="shared" si="58"/>
        <v>20694.61</v>
      </c>
      <c r="G257" s="5">
        <v>16382.064</v>
      </c>
      <c r="H257" s="90">
        <f t="shared" si="52"/>
        <v>16503.204999999998</v>
      </c>
      <c r="I257" s="81">
        <f t="shared" si="54"/>
        <v>-59.526666666664823</v>
      </c>
      <c r="J257" s="95">
        <f t="shared" si="53"/>
        <v>1670.0846666666648</v>
      </c>
      <c r="K257" s="89"/>
      <c r="L257" s="30">
        <f t="shared" si="63"/>
        <v>19220.99766666667</v>
      </c>
      <c r="M257" s="89">
        <f t="shared" si="59"/>
        <v>20710.294666666668</v>
      </c>
      <c r="N257" s="94">
        <f t="shared" si="90"/>
        <v>-2.2126218516245189E-3</v>
      </c>
      <c r="O257" s="94">
        <f t="shared" si="91"/>
        <v>8.4807593925750879E-3</v>
      </c>
      <c r="P257" s="81">
        <f t="shared" si="92"/>
        <v>174.16200000000026</v>
      </c>
      <c r="Q257" s="92">
        <f t="shared" si="60"/>
        <v>0.79685998029578964</v>
      </c>
      <c r="R257" s="6"/>
      <c r="T257" s="12">
        <f t="shared" si="86"/>
        <v>7.867474778580448E-2</v>
      </c>
      <c r="U257" s="12">
        <f t="shared" si="87"/>
        <v>8.1639226034195059E-2</v>
      </c>
      <c r="V257" s="6"/>
    </row>
    <row r="258" spans="1:22" x14ac:dyDescent="0.15">
      <c r="A258">
        <f t="shared" si="47"/>
        <v>12</v>
      </c>
      <c r="B258" s="1">
        <v>37956</v>
      </c>
      <c r="C258" s="5">
        <v>1375.393</v>
      </c>
      <c r="D258" s="2">
        <f>SUM(C256:C258)</f>
        <v>4899.9110000000001</v>
      </c>
      <c r="E258" s="30">
        <f t="shared" si="48"/>
        <v>20471.092000000001</v>
      </c>
      <c r="F258" s="4">
        <f t="shared" si="58"/>
        <v>20471.092000000001</v>
      </c>
      <c r="G258" s="5">
        <v>16815.683000000001</v>
      </c>
      <c r="H258" s="90">
        <f t="shared" si="52"/>
        <v>16642.705666666665</v>
      </c>
      <c r="I258" s="81">
        <f t="shared" si="54"/>
        <v>139.5006666666668</v>
      </c>
      <c r="J258" s="95">
        <f t="shared" si="53"/>
        <v>1235.8923333333332</v>
      </c>
      <c r="K258" s="89">
        <f>SUM(J256:J258)</f>
        <v>4666.4356666666718</v>
      </c>
      <c r="L258" s="30">
        <f t="shared" si="63"/>
        <v>20456.890000000003</v>
      </c>
      <c r="M258" s="91">
        <f t="shared" si="59"/>
        <v>20456.890000000003</v>
      </c>
      <c r="N258" s="94">
        <f t="shared" si="90"/>
        <v>-1.9422038288235299E-2</v>
      </c>
      <c r="O258" s="94">
        <f t="shared" si="91"/>
        <v>-1.2235686200762874E-2</v>
      </c>
      <c r="P258" s="81">
        <f t="shared" si="92"/>
        <v>-253.40466666666543</v>
      </c>
      <c r="Q258" s="92">
        <f t="shared" si="60"/>
        <v>0.8135501372235302</v>
      </c>
      <c r="R258" s="6"/>
      <c r="T258" s="12">
        <f t="shared" si="86"/>
        <v>6.7187085085641737E-2</v>
      </c>
      <c r="U258" s="12">
        <f t="shared" si="87"/>
        <v>6.04144781212263E-2</v>
      </c>
      <c r="V258" s="6"/>
    </row>
    <row r="259" spans="1:22" x14ac:dyDescent="0.15">
      <c r="A259">
        <f t="shared" si="47"/>
        <v>1</v>
      </c>
      <c r="B259" s="1">
        <v>37987</v>
      </c>
      <c r="C259" s="5">
        <f>1949.073-225.75</f>
        <v>1723.3230000000001</v>
      </c>
      <c r="D259" s="2"/>
      <c r="E259" s="30">
        <f t="shared" si="48"/>
        <v>1723.3230000000001</v>
      </c>
      <c r="F259" s="30">
        <f t="shared" si="58"/>
        <v>20585.2</v>
      </c>
      <c r="G259" s="5">
        <v>16897.167000000001</v>
      </c>
      <c r="H259" s="90">
        <f t="shared" si="52"/>
        <v>16698.304666666667</v>
      </c>
      <c r="I259" s="81">
        <f t="shared" si="54"/>
        <v>55.599000000001979</v>
      </c>
      <c r="J259" s="95">
        <f t="shared" si="53"/>
        <v>1667.7239999999981</v>
      </c>
      <c r="K259" s="89"/>
      <c r="L259" s="30">
        <f t="shared" si="63"/>
        <v>1667.7239999999981</v>
      </c>
      <c r="M259" s="96">
        <f t="shared" si="59"/>
        <v>20442.409666666666</v>
      </c>
      <c r="N259" s="94">
        <f t="shared" ref="N259:N264" si="93">M259/M247-1</f>
        <v>-3.403121759022798E-2</v>
      </c>
      <c r="O259" s="94">
        <f t="shared" si="91"/>
        <v>-7.0784627249487198E-4</v>
      </c>
      <c r="P259" s="81">
        <f t="shared" si="92"/>
        <v>-14.480333333336603</v>
      </c>
      <c r="Q259" s="92">
        <f t="shared" si="60"/>
        <v>0.81684620056777724</v>
      </c>
      <c r="R259" s="6">
        <v>2008</v>
      </c>
      <c r="T259" s="12">
        <f t="shared" ref="T259:T270" si="94">C259/F$270</f>
        <v>8.5066831338611121E-2</v>
      </c>
      <c r="U259" s="12">
        <f t="shared" ref="U259:U270" si="95">J259/M$270</f>
        <v>7.8932671341903224E-2</v>
      </c>
      <c r="V259" s="6"/>
    </row>
    <row r="260" spans="1:22" x14ac:dyDescent="0.15">
      <c r="A260">
        <f t="shared" si="47"/>
        <v>2</v>
      </c>
      <c r="B260" s="1">
        <v>38018</v>
      </c>
      <c r="C260" s="5">
        <f>1729.478-177.75</f>
        <v>1551.7280000000001</v>
      </c>
      <c r="D260" s="2"/>
      <c r="E260" s="30">
        <f t="shared" si="48"/>
        <v>3275.0510000000004</v>
      </c>
      <c r="F260" s="30">
        <f t="shared" si="58"/>
        <v>20710.561000000002</v>
      </c>
      <c r="G260" s="5">
        <v>16609.89</v>
      </c>
      <c r="H260" s="90">
        <f t="shared" si="52"/>
        <v>16774.24666666667</v>
      </c>
      <c r="I260" s="81">
        <f t="shared" si="54"/>
        <v>75.942000000002736</v>
      </c>
      <c r="J260" s="95">
        <f t="shared" si="53"/>
        <v>1475.7859999999973</v>
      </c>
      <c r="K260" s="89"/>
      <c r="L260" s="30">
        <f t="shared" si="63"/>
        <v>3143.5099999999957</v>
      </c>
      <c r="M260" s="96">
        <f t="shared" si="59"/>
        <v>20252.797666666665</v>
      </c>
      <c r="N260" s="94">
        <f t="shared" si="93"/>
        <v>-5.7221672055381201E-2</v>
      </c>
      <c r="O260" s="94">
        <f t="shared" si="91"/>
        <v>-9.2754231566536394E-3</v>
      </c>
      <c r="P260" s="81">
        <f t="shared" si="92"/>
        <v>-189.61200000000099</v>
      </c>
      <c r="Q260" s="92">
        <f t="shared" si="60"/>
        <v>0.82824343296900582</v>
      </c>
      <c r="R260" s="6"/>
      <c r="T260" s="12">
        <f t="shared" si="94"/>
        <v>7.6596542876408172E-2</v>
      </c>
      <c r="U260" s="12">
        <f t="shared" si="95"/>
        <v>6.9848327006736072E-2</v>
      </c>
      <c r="V260" s="6"/>
    </row>
    <row r="261" spans="1:22" x14ac:dyDescent="0.15">
      <c r="A261">
        <f t="shared" si="47"/>
        <v>3</v>
      </c>
      <c r="B261" s="1">
        <v>38047</v>
      </c>
      <c r="C261" s="5">
        <f>1623.235-207.45</f>
        <v>1415.7849999999999</v>
      </c>
      <c r="D261" s="2">
        <f>SUM(C259:C261)</f>
        <v>4690.8360000000002</v>
      </c>
      <c r="E261" s="30">
        <f t="shared" si="48"/>
        <v>4690.8360000000002</v>
      </c>
      <c r="F261" s="30">
        <f t="shared" si="58"/>
        <v>20358.458000000002</v>
      </c>
      <c r="G261" s="5">
        <v>15918.217000000001</v>
      </c>
      <c r="H261" s="90">
        <f t="shared" si="52"/>
        <v>16475.091333333334</v>
      </c>
      <c r="I261" s="81">
        <f t="shared" si="54"/>
        <v>-299.15533333333588</v>
      </c>
      <c r="J261" s="95">
        <f t="shared" si="53"/>
        <v>1714.9403333333357</v>
      </c>
      <c r="K261" s="89">
        <f>SUM(J259:J261)</f>
        <v>4858.4503333333314</v>
      </c>
      <c r="L261" s="30">
        <f t="shared" si="63"/>
        <v>4858.4503333333314</v>
      </c>
      <c r="M261" s="96">
        <f t="shared" si="59"/>
        <v>20163.508999999998</v>
      </c>
      <c r="N261" s="94">
        <f t="shared" si="93"/>
        <v>-5.6629879295371E-2</v>
      </c>
      <c r="O261" s="94">
        <f t="shared" ref="O261:O266" si="96">M261/M260-1</f>
        <v>-4.4087077813266262E-3</v>
      </c>
      <c r="P261" s="81">
        <f t="shared" ref="P261:P266" si="97">M261-M260</f>
        <v>-89.288666666667268</v>
      </c>
      <c r="Q261" s="92">
        <f t="shared" si="60"/>
        <v>0.81707461401352988</v>
      </c>
      <c r="R261" s="6"/>
      <c r="T261" s="12">
        <f t="shared" si="94"/>
        <v>6.9886111777499357E-2</v>
      </c>
      <c r="U261" s="12">
        <f t="shared" si="95"/>
        <v>8.116740042235665E-2</v>
      </c>
      <c r="V261" s="6"/>
    </row>
    <row r="262" spans="1:22" x14ac:dyDescent="0.15">
      <c r="A262">
        <f t="shared" si="47"/>
        <v>4</v>
      </c>
      <c r="B262" s="1">
        <v>38078</v>
      </c>
      <c r="C262" s="5">
        <f>1808.331-208.433</f>
        <v>1599.8979999999999</v>
      </c>
      <c r="D262" s="2"/>
      <c r="E262" s="30">
        <f t="shared" si="48"/>
        <v>6290.7340000000004</v>
      </c>
      <c r="F262" s="30">
        <f t="shared" si="58"/>
        <v>20325.647000000001</v>
      </c>
      <c r="G262" s="5">
        <v>15761.593000000001</v>
      </c>
      <c r="H262" s="90">
        <f t="shared" si="52"/>
        <v>16096.566666666666</v>
      </c>
      <c r="I262" s="81">
        <f t="shared" si="54"/>
        <v>-378.52466666666805</v>
      </c>
      <c r="J262" s="95">
        <f t="shared" si="53"/>
        <v>1978.422666666668</v>
      </c>
      <c r="K262" s="89"/>
      <c r="L262" s="30">
        <f t="shared" si="63"/>
        <v>6836.8729999999996</v>
      </c>
      <c r="M262" s="96">
        <f t="shared" si="59"/>
        <v>20480.454333333339</v>
      </c>
      <c r="N262" s="94">
        <f t="shared" si="93"/>
        <v>-4.1589252485525807E-2</v>
      </c>
      <c r="O262" s="94">
        <f t="shared" si="96"/>
        <v>1.5718758740521865E-2</v>
      </c>
      <c r="P262" s="81">
        <f t="shared" si="97"/>
        <v>316.94533333334039</v>
      </c>
      <c r="Q262" s="92">
        <f t="shared" si="60"/>
        <v>0.78594773361391712</v>
      </c>
      <c r="R262" s="6"/>
      <c r="T262" s="12">
        <f t="shared" si="94"/>
        <v>7.8974314928183076E-2</v>
      </c>
      <c r="U262" s="12">
        <f t="shared" si="95"/>
        <v>9.3637907785324215E-2</v>
      </c>
      <c r="V262" s="6"/>
    </row>
    <row r="263" spans="1:22" x14ac:dyDescent="0.15">
      <c r="A263">
        <f t="shared" si="47"/>
        <v>5</v>
      </c>
      <c r="B263" s="1">
        <v>38108</v>
      </c>
      <c r="C263" s="5">
        <f>1714.935-197.681</f>
        <v>1517.2539999999999</v>
      </c>
      <c r="D263" s="2"/>
      <c r="E263" s="30">
        <f t="shared" si="48"/>
        <v>7807.9880000000003</v>
      </c>
      <c r="F263" s="30">
        <f t="shared" si="58"/>
        <v>19979.543000000001</v>
      </c>
      <c r="G263" s="5">
        <v>15255.352000000001</v>
      </c>
      <c r="H263" s="90">
        <f t="shared" si="52"/>
        <v>15645.054000000002</v>
      </c>
      <c r="I263" s="81">
        <f t="shared" si="54"/>
        <v>-451.51266666666379</v>
      </c>
      <c r="J263" s="95">
        <f t="shared" si="53"/>
        <v>1968.7666666666637</v>
      </c>
      <c r="K263" s="89"/>
      <c r="L263" s="30">
        <f t="shared" si="63"/>
        <v>8805.6396666666624</v>
      </c>
      <c r="M263" s="96">
        <f t="shared" si="59"/>
        <v>20631.672999999999</v>
      </c>
      <c r="N263" s="94">
        <f t="shared" si="93"/>
        <v>-4.3619373516636806E-3</v>
      </c>
      <c r="O263" s="94">
        <f t="shared" si="96"/>
        <v>7.383560159627045E-3</v>
      </c>
      <c r="P263" s="81">
        <f t="shared" si="97"/>
        <v>151.21866666666028</v>
      </c>
      <c r="Q263" s="92">
        <f t="shared" si="60"/>
        <v>0.75830273192096453</v>
      </c>
      <c r="R263" s="6"/>
      <c r="T263" s="12">
        <f t="shared" si="94"/>
        <v>7.4894834059449716E-2</v>
      </c>
      <c r="U263" s="12">
        <f t="shared" si="95"/>
        <v>9.3180893390569591E-2</v>
      </c>
      <c r="V263" s="6"/>
    </row>
    <row r="264" spans="1:22" x14ac:dyDescent="0.15">
      <c r="A264">
        <f t="shared" ref="A264:A327" si="98">MONTH(B264)</f>
        <v>6</v>
      </c>
      <c r="B264" s="1">
        <v>38139</v>
      </c>
      <c r="C264" s="5">
        <f>1725.88-209.222</f>
        <v>1516.6580000000001</v>
      </c>
      <c r="D264" s="2">
        <f>SUM(C262:C264)</f>
        <v>4633.8100000000004</v>
      </c>
      <c r="E264" s="30">
        <f t="shared" ref="E264:E327" si="99">IF(MONTH($B264)=1,C264,C264+E263)</f>
        <v>9324.6460000000006</v>
      </c>
      <c r="F264" s="30">
        <f t="shared" si="58"/>
        <v>19554.517</v>
      </c>
      <c r="G264" s="5">
        <v>14718.535</v>
      </c>
      <c r="H264" s="90">
        <f t="shared" si="52"/>
        <v>15245.159999999998</v>
      </c>
      <c r="I264" s="81">
        <f t="shared" si="54"/>
        <v>-399.89400000000387</v>
      </c>
      <c r="J264" s="95">
        <f t="shared" si="53"/>
        <v>1916.552000000004</v>
      </c>
      <c r="K264" s="89">
        <f>SUM(J262:J264)</f>
        <v>5863.7413333333361</v>
      </c>
      <c r="L264" s="30">
        <f t="shared" si="63"/>
        <v>10722.191666666666</v>
      </c>
      <c r="M264" s="97">
        <f t="shared" si="59"/>
        <v>20675.694666666666</v>
      </c>
      <c r="N264" s="94">
        <f t="shared" si="93"/>
        <v>1.2918725756598803E-2</v>
      </c>
      <c r="O264" s="94">
        <f t="shared" si="96"/>
        <v>2.1336935044806715E-3</v>
      </c>
      <c r="P264" s="81">
        <f t="shared" si="97"/>
        <v>44.021666666667443</v>
      </c>
      <c r="Q264" s="92">
        <f t="shared" si="60"/>
        <v>0.73734693057632683</v>
      </c>
      <c r="R264" s="6"/>
      <c r="T264" s="12">
        <f t="shared" si="94"/>
        <v>7.4865414251626225E-2</v>
      </c>
      <c r="U264" s="12">
        <f t="shared" si="95"/>
        <v>9.07095953081372E-2</v>
      </c>
      <c r="V264" s="6"/>
    </row>
    <row r="265" spans="1:22" x14ac:dyDescent="0.15">
      <c r="A265">
        <f t="shared" si="98"/>
        <v>7</v>
      </c>
      <c r="B265" s="1">
        <v>38169</v>
      </c>
      <c r="C265" s="5">
        <f>1912.242-204.75</f>
        <v>1707.492</v>
      </c>
      <c r="D265" s="2"/>
      <c r="E265" s="30">
        <f t="shared" si="99"/>
        <v>11032.138000000001</v>
      </c>
      <c r="F265" s="30">
        <f t="shared" si="58"/>
        <v>19651.267999999996</v>
      </c>
      <c r="G265" s="5">
        <v>14679.323</v>
      </c>
      <c r="H265" s="90">
        <f t="shared" si="52"/>
        <v>14884.403333333335</v>
      </c>
      <c r="I265" s="81">
        <f t="shared" si="54"/>
        <v>-360.75666666666257</v>
      </c>
      <c r="J265" s="95">
        <f t="shared" si="53"/>
        <v>2068.2486666666628</v>
      </c>
      <c r="K265" s="89"/>
      <c r="L265" s="30">
        <f t="shared" si="63"/>
        <v>12790.440333333328</v>
      </c>
      <c r="M265" s="96">
        <f t="shared" si="59"/>
        <v>21129.68033333333</v>
      </c>
      <c r="N265" s="94">
        <f t="shared" ref="N265:N271" si="100">M265/M253-1</f>
        <v>4.1283327936012526E-2</v>
      </c>
      <c r="O265" s="94">
        <f t="shared" si="96"/>
        <v>2.1957456520122598E-2</v>
      </c>
      <c r="P265" s="81">
        <f t="shared" si="97"/>
        <v>453.98566666666375</v>
      </c>
      <c r="Q265" s="92">
        <f t="shared" si="60"/>
        <v>0.70443107034857988</v>
      </c>
      <c r="R265" s="6"/>
      <c r="T265" s="12">
        <f t="shared" si="94"/>
        <v>8.4285380033822896E-2</v>
      </c>
      <c r="U265" s="12">
        <f t="shared" si="95"/>
        <v>9.7889334361878494E-2</v>
      </c>
      <c r="V265" s="6"/>
    </row>
    <row r="266" spans="1:22" x14ac:dyDescent="0.15">
      <c r="A266">
        <f t="shared" si="98"/>
        <v>8</v>
      </c>
      <c r="B266" s="1">
        <v>38200</v>
      </c>
      <c r="C266" s="5">
        <f>2040.208-253.75</f>
        <v>1786.4580000000001</v>
      </c>
      <c r="D266" s="2"/>
      <c r="E266" s="30">
        <f t="shared" si="99"/>
        <v>12818.596000000001</v>
      </c>
      <c r="F266" s="30">
        <f t="shared" si="58"/>
        <v>19311.857999999997</v>
      </c>
      <c r="G266" s="5">
        <v>14607.56</v>
      </c>
      <c r="H266" s="90">
        <f t="shared" ref="H266:H329" si="101">AVERAGE(G264:G266)</f>
        <v>14668.472666666667</v>
      </c>
      <c r="I266" s="81">
        <f t="shared" si="54"/>
        <v>-215.93066666666891</v>
      </c>
      <c r="J266" s="95">
        <f t="shared" ref="J266:J329" si="102">C266-I266</f>
        <v>2002.388666666669</v>
      </c>
      <c r="K266" s="89"/>
      <c r="L266" s="30">
        <f t="shared" si="63"/>
        <v>14792.828999999998</v>
      </c>
      <c r="M266" s="96">
        <f t="shared" si="59"/>
        <v>21168.46366666667</v>
      </c>
      <c r="N266" s="94">
        <f t="shared" si="100"/>
        <v>4.8820601434836686E-2</v>
      </c>
      <c r="O266" s="94">
        <f t="shared" si="96"/>
        <v>1.8354907751327865E-3</v>
      </c>
      <c r="P266" s="81">
        <f t="shared" si="97"/>
        <v>38.783333333340124</v>
      </c>
      <c r="Q266" s="92">
        <f t="shared" si="60"/>
        <v>0.69293987970249626</v>
      </c>
      <c r="R266" s="6"/>
      <c r="T266" s="12">
        <f t="shared" si="94"/>
        <v>8.8183307122061586E-2</v>
      </c>
      <c r="U266" s="12">
        <f t="shared" si="95"/>
        <v>9.4772208425825968E-2</v>
      </c>
      <c r="V266" s="6"/>
    </row>
    <row r="267" spans="1:22" x14ac:dyDescent="0.15">
      <c r="A267">
        <f t="shared" si="98"/>
        <v>9</v>
      </c>
      <c r="B267" s="1">
        <v>38231</v>
      </c>
      <c r="C267" s="5">
        <v>1742.7819999999999</v>
      </c>
      <c r="D267" s="2">
        <f>SUM(C265:C267)</f>
        <v>5236.732</v>
      </c>
      <c r="E267" s="30">
        <f t="shared" si="99"/>
        <v>14561.378000000001</v>
      </c>
      <c r="F267" s="30">
        <f t="shared" si="58"/>
        <v>19461.288999999997</v>
      </c>
      <c r="G267" s="5">
        <v>14747.09</v>
      </c>
      <c r="H267" s="90">
        <f t="shared" si="101"/>
        <v>14677.991</v>
      </c>
      <c r="I267" s="81">
        <f t="shared" ref="I267:I330" si="103">H267-H266</f>
        <v>9.5183333333334303</v>
      </c>
      <c r="J267" s="95">
        <f t="shared" si="102"/>
        <v>1733.2636666666665</v>
      </c>
      <c r="K267" s="89">
        <f>SUM(J265:J267)</f>
        <v>5803.900999999998</v>
      </c>
      <c r="L267" s="30">
        <f t="shared" si="63"/>
        <v>16526.092666666664</v>
      </c>
      <c r="M267" s="96">
        <f t="shared" si="59"/>
        <v>21192.528333333335</v>
      </c>
      <c r="N267" s="94">
        <f t="shared" si="100"/>
        <v>5.0518317799513213E-2</v>
      </c>
      <c r="O267" s="94">
        <f t="shared" ref="O267:O273" si="104">M267/M266-1</f>
        <v>1.1368168727596828E-3</v>
      </c>
      <c r="P267" s="81">
        <f t="shared" ref="P267:P273" si="105">M267-M266</f>
        <v>24.064666666665289</v>
      </c>
      <c r="Q267" s="92">
        <f t="shared" si="60"/>
        <v>0.6926021647409224</v>
      </c>
      <c r="R267" s="6"/>
      <c r="T267" s="12">
        <f t="shared" si="94"/>
        <v>8.6027368319210817E-2</v>
      </c>
      <c r="U267" s="12">
        <f t="shared" si="95"/>
        <v>8.20346360368156E-2</v>
      </c>
      <c r="V267" s="6"/>
    </row>
    <row r="268" spans="1:22" x14ac:dyDescent="0.15">
      <c r="A268">
        <f t="shared" si="98"/>
        <v>10</v>
      </c>
      <c r="B268" s="1">
        <v>38261</v>
      </c>
      <c r="C268" s="5">
        <v>2047.683</v>
      </c>
      <c r="D268" s="2"/>
      <c r="E268" s="30">
        <f t="shared" si="99"/>
        <v>16609.061000000002</v>
      </c>
      <c r="F268" s="30">
        <f t="shared" si="58"/>
        <v>19595.011999999999</v>
      </c>
      <c r="G268" s="5">
        <v>15483.721</v>
      </c>
      <c r="H268" s="90">
        <f t="shared" si="101"/>
        <v>14946.123666666666</v>
      </c>
      <c r="I268" s="81">
        <f t="shared" si="103"/>
        <v>268.13266666666641</v>
      </c>
      <c r="J268" s="95">
        <f t="shared" si="102"/>
        <v>1779.5503333333336</v>
      </c>
      <c r="K268" s="89"/>
      <c r="L268" s="30">
        <f t="shared" si="63"/>
        <v>18305.642999999996</v>
      </c>
      <c r="M268" s="96">
        <f t="shared" si="59"/>
        <v>21211.619999999995</v>
      </c>
      <c r="N268" s="94">
        <f t="shared" si="100"/>
        <v>3.2892626099447986E-2</v>
      </c>
      <c r="O268" s="94">
        <f t="shared" si="104"/>
        <v>9.0086781371101488E-4</v>
      </c>
      <c r="P268" s="81">
        <f t="shared" si="105"/>
        <v>19.091666666659876</v>
      </c>
      <c r="Q268" s="92">
        <f t="shared" si="60"/>
        <v>0.70461962201221173</v>
      </c>
      <c r="R268" s="6"/>
      <c r="T268" s="12">
        <f t="shared" si="94"/>
        <v>0.10107792003933171</v>
      </c>
      <c r="U268" s="12">
        <f t="shared" si="95"/>
        <v>8.4225364387257431E-2</v>
      </c>
      <c r="V268" s="6"/>
    </row>
    <row r="269" spans="1:22" x14ac:dyDescent="0.15">
      <c r="A269">
        <f t="shared" si="98"/>
        <v>11</v>
      </c>
      <c r="B269" s="1">
        <v>38292</v>
      </c>
      <c r="C269" s="5">
        <v>1729.0550000000001</v>
      </c>
      <c r="D269" s="2"/>
      <c r="E269" s="30">
        <f t="shared" si="99"/>
        <v>18338.116000000002</v>
      </c>
      <c r="F269" s="30">
        <f t="shared" si="58"/>
        <v>19713.509000000002</v>
      </c>
      <c r="G269" s="5">
        <v>15656.553</v>
      </c>
      <c r="H269" s="90">
        <f t="shared" si="101"/>
        <v>15295.788</v>
      </c>
      <c r="I269" s="81">
        <f t="shared" si="103"/>
        <v>349.66433333333407</v>
      </c>
      <c r="J269" s="95">
        <f t="shared" si="102"/>
        <v>1379.390666666666</v>
      </c>
      <c r="K269" s="89"/>
      <c r="L269" s="30">
        <f t="shared" si="63"/>
        <v>19685.033666666663</v>
      </c>
      <c r="M269" s="96">
        <f t="shared" si="59"/>
        <v>20920.925999999996</v>
      </c>
      <c r="N269" s="94">
        <f t="shared" si="100"/>
        <v>1.0170368733204871E-2</v>
      </c>
      <c r="O269" s="94">
        <f t="shared" si="104"/>
        <v>-1.3704469531322871E-2</v>
      </c>
      <c r="P269" s="81">
        <f t="shared" si="105"/>
        <v>-290.69399999999951</v>
      </c>
      <c r="Q269" s="92">
        <f t="shared" si="60"/>
        <v>0.73112385178361627</v>
      </c>
      <c r="R269" s="6"/>
      <c r="T269" s="12">
        <f t="shared" si="94"/>
        <v>8.5349774859490787E-2</v>
      </c>
      <c r="U269" s="12">
        <f t="shared" si="95"/>
        <v>6.5285976662858403E-2</v>
      </c>
      <c r="V269" s="6"/>
    </row>
    <row r="270" spans="1:22" x14ac:dyDescent="0.15">
      <c r="A270">
        <f t="shared" si="98"/>
        <v>12</v>
      </c>
      <c r="B270" s="1">
        <v>38322</v>
      </c>
      <c r="C270" s="5">
        <v>1920.3440000000001</v>
      </c>
      <c r="D270" s="2">
        <f>SUM(C268:C270)</f>
        <v>5697.0820000000003</v>
      </c>
      <c r="E270" s="30">
        <f t="shared" si="99"/>
        <v>20258.460000000003</v>
      </c>
      <c r="F270" s="4">
        <f t="shared" si="58"/>
        <v>20258.460000000003</v>
      </c>
      <c r="G270" s="5">
        <v>16177.911</v>
      </c>
      <c r="H270" s="90">
        <f t="shared" si="101"/>
        <v>15772.728333333333</v>
      </c>
      <c r="I270" s="81">
        <f t="shared" si="103"/>
        <v>476.94033333333209</v>
      </c>
      <c r="J270" s="95">
        <f t="shared" si="102"/>
        <v>1443.403666666668</v>
      </c>
      <c r="K270" s="89">
        <f>SUM(J268:J270)</f>
        <v>4602.3446666666678</v>
      </c>
      <c r="L270" s="30">
        <f t="shared" si="63"/>
        <v>21128.437333333331</v>
      </c>
      <c r="M270" s="91">
        <f t="shared" si="59"/>
        <v>21128.437333333331</v>
      </c>
      <c r="N270" s="94">
        <f t="shared" si="100"/>
        <v>3.2827440208816006E-2</v>
      </c>
      <c r="O270" s="94">
        <f t="shared" si="104"/>
        <v>9.9188407498471687E-3</v>
      </c>
      <c r="P270" s="81">
        <f t="shared" si="105"/>
        <v>207.51133333333564</v>
      </c>
      <c r="Q270" s="92">
        <f t="shared" si="60"/>
        <v>0.74651655891510016</v>
      </c>
      <c r="R270" s="6"/>
      <c r="T270" s="12">
        <f t="shared" si="94"/>
        <v>9.4792200394304388E-2</v>
      </c>
      <c r="U270" s="12">
        <f t="shared" si="95"/>
        <v>6.831568487033722E-2</v>
      </c>
      <c r="V270" s="6"/>
    </row>
    <row r="271" spans="1:22" x14ac:dyDescent="0.15">
      <c r="A271">
        <f t="shared" si="98"/>
        <v>1</v>
      </c>
      <c r="B271" s="1">
        <v>38353</v>
      </c>
      <c r="C271" s="29">
        <v>2043.346</v>
      </c>
      <c r="D271" s="2"/>
      <c r="E271" s="30">
        <f t="shared" si="99"/>
        <v>2043.346</v>
      </c>
      <c r="F271" s="30">
        <f t="shared" si="58"/>
        <v>20578.483000000004</v>
      </c>
      <c r="G271" s="5">
        <v>16611.946</v>
      </c>
      <c r="H271" s="90">
        <f t="shared" si="101"/>
        <v>16148.803333333335</v>
      </c>
      <c r="I271" s="81">
        <f t="shared" si="103"/>
        <v>376.07500000000255</v>
      </c>
      <c r="J271" s="95">
        <f t="shared" si="102"/>
        <v>1667.2709999999975</v>
      </c>
      <c r="K271" s="89"/>
      <c r="L271" s="30">
        <f t="shared" si="63"/>
        <v>1667.2709999999975</v>
      </c>
      <c r="M271" s="96">
        <f t="shared" si="59"/>
        <v>21127.984333333334</v>
      </c>
      <c r="N271" s="94">
        <f t="shared" si="100"/>
        <v>3.3536881309279565E-2</v>
      </c>
      <c r="O271" s="94">
        <f t="shared" si="104"/>
        <v>-2.1440298345387632E-5</v>
      </c>
      <c r="P271" s="81">
        <f t="shared" si="105"/>
        <v>-0.4529999999977008</v>
      </c>
      <c r="Q271" s="92">
        <f t="shared" si="60"/>
        <v>0.76433241707092647</v>
      </c>
      <c r="R271" s="6">
        <v>2009</v>
      </c>
      <c r="T271" s="12">
        <f t="shared" ref="T271:T282" si="106">C271/F$282</f>
        <v>9.2224198736530302E-2</v>
      </c>
      <c r="U271" s="12">
        <f t="shared" ref="U271:U282" si="107">J271/M$282</f>
        <v>8.666415131398808E-2</v>
      </c>
      <c r="V271" s="6"/>
    </row>
    <row r="272" spans="1:22" x14ac:dyDescent="0.15">
      <c r="A272">
        <f t="shared" si="98"/>
        <v>2</v>
      </c>
      <c r="B272" s="1">
        <v>38384</v>
      </c>
      <c r="C272" s="29">
        <v>2292.6</v>
      </c>
      <c r="D272" s="2"/>
      <c r="E272" s="30">
        <f t="shared" si="99"/>
        <v>4335.9459999999999</v>
      </c>
      <c r="F272" s="30">
        <f t="shared" si="58"/>
        <v>21319.355</v>
      </c>
      <c r="G272" s="5">
        <v>16824.974999999999</v>
      </c>
      <c r="H272" s="90">
        <f t="shared" si="101"/>
        <v>16538.277333333335</v>
      </c>
      <c r="I272" s="81">
        <f t="shared" si="103"/>
        <v>389.47400000000016</v>
      </c>
      <c r="J272" s="95">
        <f t="shared" si="102"/>
        <v>1903.1259999999997</v>
      </c>
      <c r="K272" s="89"/>
      <c r="L272" s="30">
        <f t="shared" si="63"/>
        <v>3570.3969999999972</v>
      </c>
      <c r="M272" s="96">
        <f t="shared" si="59"/>
        <v>21555.324333333334</v>
      </c>
      <c r="N272" s="94">
        <f t="shared" ref="N272:N277" si="108">M272/M260-1</f>
        <v>6.4313419217654433E-2</v>
      </c>
      <c r="O272" s="94">
        <f t="shared" si="104"/>
        <v>2.0226255058594989E-2</v>
      </c>
      <c r="P272" s="81">
        <f t="shared" si="105"/>
        <v>427.34000000000015</v>
      </c>
      <c r="Q272" s="92">
        <f t="shared" si="60"/>
        <v>0.76724790022103284</v>
      </c>
      <c r="R272" s="6"/>
      <c r="T272" s="12">
        <f t="shared" si="106"/>
        <v>0.10347400686098653</v>
      </c>
      <c r="U272" s="12">
        <f t="shared" si="107"/>
        <v>9.892381000664266E-2</v>
      </c>
      <c r="V272" s="5"/>
    </row>
    <row r="273" spans="1:22" x14ac:dyDescent="0.15">
      <c r="A273">
        <f t="shared" si="98"/>
        <v>3</v>
      </c>
      <c r="B273" s="1">
        <v>38412</v>
      </c>
      <c r="C273" s="29">
        <v>2355.4459999999999</v>
      </c>
      <c r="D273" s="2">
        <f>SUM(C271:C273)</f>
        <v>6691.3919999999998</v>
      </c>
      <c r="E273" s="30">
        <f t="shared" si="99"/>
        <v>6691.3919999999998</v>
      </c>
      <c r="F273" s="30">
        <f t="shared" si="58"/>
        <v>22259.016</v>
      </c>
      <c r="G273" s="5">
        <v>17278.543000000001</v>
      </c>
      <c r="H273" s="90">
        <f t="shared" si="101"/>
        <v>16905.154666666669</v>
      </c>
      <c r="I273" s="81">
        <f t="shared" si="103"/>
        <v>366.87733333333381</v>
      </c>
      <c r="J273" s="95">
        <f t="shared" si="102"/>
        <v>1988.5686666666661</v>
      </c>
      <c r="K273" s="89">
        <f>SUM(J271:J273)</f>
        <v>5558.9656666666633</v>
      </c>
      <c r="L273" s="30">
        <f t="shared" si="63"/>
        <v>5558.9656666666633</v>
      </c>
      <c r="M273" s="96">
        <f t="shared" si="59"/>
        <v>21828.952666666664</v>
      </c>
      <c r="N273" s="94">
        <f t="shared" si="108"/>
        <v>8.2596916373368634E-2</v>
      </c>
      <c r="O273" s="94">
        <f t="shared" si="104"/>
        <v>1.2694234106706892E-2</v>
      </c>
      <c r="P273" s="81">
        <f t="shared" si="105"/>
        <v>273.62833333333037</v>
      </c>
      <c r="Q273" s="92">
        <f t="shared" si="60"/>
        <v>0.77443727717094035</v>
      </c>
      <c r="R273" s="6"/>
      <c r="T273" s="12">
        <f t="shared" si="106"/>
        <v>0.10631049270028931</v>
      </c>
      <c r="U273" s="12">
        <f t="shared" si="107"/>
        <v>0.10336508931436805</v>
      </c>
      <c r="V273" s="5"/>
    </row>
    <row r="274" spans="1:22" x14ac:dyDescent="0.15">
      <c r="A274">
        <f t="shared" si="98"/>
        <v>4</v>
      </c>
      <c r="B274" s="1">
        <v>38443</v>
      </c>
      <c r="C274" s="29">
        <v>2261.4949999999999</v>
      </c>
      <c r="D274" s="2"/>
      <c r="E274" s="30">
        <f t="shared" si="99"/>
        <v>8952.8869999999988</v>
      </c>
      <c r="F274" s="30">
        <f t="shared" ref="F274:F337" si="109">SUM(C263:C274)</f>
        <v>22920.613000000001</v>
      </c>
      <c r="G274" s="5">
        <v>17226.843000000001</v>
      </c>
      <c r="H274" s="90">
        <f t="shared" si="101"/>
        <v>17110.120333333332</v>
      </c>
      <c r="I274" s="81">
        <f t="shared" si="103"/>
        <v>204.96566666666331</v>
      </c>
      <c r="J274" s="95">
        <f t="shared" si="102"/>
        <v>2056.5293333333366</v>
      </c>
      <c r="K274" s="89"/>
      <c r="L274" s="30">
        <f t="shared" si="63"/>
        <v>7615.4949999999999</v>
      </c>
      <c r="M274" s="96">
        <f t="shared" si="59"/>
        <v>21907.059333333335</v>
      </c>
      <c r="N274" s="94">
        <f t="shared" si="108"/>
        <v>6.9656901979859853E-2</v>
      </c>
      <c r="O274" s="94">
        <f t="shared" ref="O274:O279" si="110">M274/M273-1</f>
        <v>3.5781224990212301E-3</v>
      </c>
      <c r="P274" s="81">
        <f t="shared" ref="P274:P279" si="111">M274-M273</f>
        <v>78.106666666670208</v>
      </c>
      <c r="Q274" s="92">
        <f t="shared" si="60"/>
        <v>0.78103227242822693</v>
      </c>
      <c r="R274" s="6"/>
      <c r="T274" s="12">
        <f t="shared" si="106"/>
        <v>0.10207011652538023</v>
      </c>
      <c r="U274" s="12">
        <f t="shared" si="107"/>
        <v>0.10689766050369472</v>
      </c>
      <c r="V274" s="5"/>
    </row>
    <row r="275" spans="1:22" x14ac:dyDescent="0.15">
      <c r="A275">
        <f t="shared" si="98"/>
        <v>5</v>
      </c>
      <c r="B275" s="1">
        <v>38473</v>
      </c>
      <c r="C275" s="29">
        <v>1871.0329999999999</v>
      </c>
      <c r="D275" s="2"/>
      <c r="E275" s="30">
        <f t="shared" si="99"/>
        <v>10823.919999999998</v>
      </c>
      <c r="F275" s="30">
        <f t="shared" si="109"/>
        <v>23274.392</v>
      </c>
      <c r="G275" s="29">
        <v>17451.003000000001</v>
      </c>
      <c r="H275" s="90">
        <f t="shared" si="101"/>
        <v>17318.796333333332</v>
      </c>
      <c r="I275" s="81">
        <f t="shared" si="103"/>
        <v>208.67599999999948</v>
      </c>
      <c r="J275" s="95">
        <f t="shared" si="102"/>
        <v>1662.3570000000004</v>
      </c>
      <c r="K275" s="89"/>
      <c r="L275" s="30">
        <f t="shared" si="63"/>
        <v>9277.8520000000008</v>
      </c>
      <c r="M275" s="96">
        <f t="shared" ref="M275:M338" si="112">SUM(J264:J275)</f>
        <v>21600.649666666668</v>
      </c>
      <c r="N275" s="94">
        <f t="shared" si="108"/>
        <v>4.6965491681972171E-2</v>
      </c>
      <c r="O275" s="94">
        <f t="shared" si="110"/>
        <v>-1.3986800419189094E-2</v>
      </c>
      <c r="P275" s="81">
        <f t="shared" si="111"/>
        <v>-306.40966666666645</v>
      </c>
      <c r="Q275" s="92">
        <f t="shared" ref="Q275:Q338" si="113">H275/M275</f>
        <v>0.80177201151773991</v>
      </c>
      <c r="R275" s="6"/>
      <c r="T275" s="12">
        <f t="shared" si="106"/>
        <v>8.4447038942306638E-2</v>
      </c>
      <c r="U275" s="12">
        <f t="shared" si="107"/>
        <v>8.6408723348434385E-2</v>
      </c>
      <c r="V275" s="5"/>
    </row>
    <row r="276" spans="1:22" x14ac:dyDescent="0.15">
      <c r="A276">
        <f t="shared" si="98"/>
        <v>6</v>
      </c>
      <c r="B276" s="1">
        <v>38504</v>
      </c>
      <c r="C276" s="29">
        <f>1997.499-6.851</f>
        <v>1990.6479999999999</v>
      </c>
      <c r="D276" s="2">
        <f>SUM(C274:C276)</f>
        <v>6123.1760000000004</v>
      </c>
      <c r="E276" s="30">
        <f t="shared" si="99"/>
        <v>12814.567999999997</v>
      </c>
      <c r="F276" s="30">
        <f t="shared" si="109"/>
        <v>23748.381999999998</v>
      </c>
      <c r="G276" s="29">
        <f>17593.127+67.187</f>
        <v>17660.314000000002</v>
      </c>
      <c r="H276" s="90">
        <f t="shared" si="101"/>
        <v>17446.053333333333</v>
      </c>
      <c r="I276" s="81">
        <f t="shared" si="103"/>
        <v>127.25700000000143</v>
      </c>
      <c r="J276" s="95">
        <f t="shared" si="102"/>
        <v>1863.3909999999985</v>
      </c>
      <c r="K276" s="89">
        <f>SUM(J274:J276)</f>
        <v>5582.2773333333353</v>
      </c>
      <c r="L276" s="30">
        <f t="shared" ref="L276:L339" si="114">IF(MONTH($B276)=1,J276,J276+L275)</f>
        <v>11141.242999999999</v>
      </c>
      <c r="M276" s="96">
        <f t="shared" si="112"/>
        <v>21547.488666666664</v>
      </c>
      <c r="N276" s="94">
        <f t="shared" si="108"/>
        <v>4.2165161270518503E-2</v>
      </c>
      <c r="O276" s="94">
        <f t="shared" si="110"/>
        <v>-2.4610833850076119E-3</v>
      </c>
      <c r="P276" s="81">
        <f t="shared" si="111"/>
        <v>-53.161000000003696</v>
      </c>
      <c r="Q276" s="92">
        <f t="shared" si="113"/>
        <v>0.80965599301239533</v>
      </c>
      <c r="R276" s="6"/>
      <c r="T276" s="12">
        <f t="shared" si="106"/>
        <v>8.9845731837132126E-2</v>
      </c>
      <c r="U276" s="12">
        <f t="shared" si="107"/>
        <v>9.6858398893235526E-2</v>
      </c>
      <c r="V276" s="5"/>
    </row>
    <row r="277" spans="1:22" x14ac:dyDescent="0.15">
      <c r="A277">
        <f t="shared" si="98"/>
        <v>7</v>
      </c>
      <c r="B277" s="1">
        <v>38534</v>
      </c>
      <c r="C277" s="29">
        <v>1975.078</v>
      </c>
      <c r="D277" s="2"/>
      <c r="E277" s="30">
        <f t="shared" si="99"/>
        <v>14789.645999999997</v>
      </c>
      <c r="F277" s="30">
        <f t="shared" si="109"/>
        <v>24015.968000000001</v>
      </c>
      <c r="G277" s="29">
        <v>17775.117999999999</v>
      </c>
      <c r="H277" s="90">
        <f t="shared" si="101"/>
        <v>17628.811666666665</v>
      </c>
      <c r="I277" s="81">
        <f t="shared" si="103"/>
        <v>182.75833333333139</v>
      </c>
      <c r="J277" s="95">
        <f t="shared" si="102"/>
        <v>1792.3196666666686</v>
      </c>
      <c r="K277" s="89"/>
      <c r="L277" s="30">
        <f t="shared" si="114"/>
        <v>12933.562666666667</v>
      </c>
      <c r="M277" s="96">
        <f t="shared" si="112"/>
        <v>21271.559666666672</v>
      </c>
      <c r="N277" s="94">
        <f t="shared" si="108"/>
        <v>6.7146937906825688E-3</v>
      </c>
      <c r="O277" s="94">
        <f t="shared" si="110"/>
        <v>-1.2805622236007785E-2</v>
      </c>
      <c r="P277" s="81">
        <f t="shared" si="111"/>
        <v>-275.92899999999281</v>
      </c>
      <c r="Q277" s="92">
        <f t="shared" si="113"/>
        <v>0.82875030994044463</v>
      </c>
      <c r="R277" s="6"/>
      <c r="T277" s="12">
        <f t="shared" si="106"/>
        <v>8.9142996825867377E-2</v>
      </c>
      <c r="U277" s="12">
        <f t="shared" si="107"/>
        <v>9.3164136361177693E-2</v>
      </c>
      <c r="V277" s="5"/>
    </row>
    <row r="278" spans="1:22" x14ac:dyDescent="0.15">
      <c r="A278">
        <f t="shared" si="98"/>
        <v>8</v>
      </c>
      <c r="B278" s="1">
        <v>38565</v>
      </c>
      <c r="C278" s="29">
        <v>1719.9870000000001</v>
      </c>
      <c r="D278" s="2"/>
      <c r="E278" s="30">
        <f t="shared" si="99"/>
        <v>16509.632999999998</v>
      </c>
      <c r="F278" s="30">
        <f t="shared" si="109"/>
        <v>23949.497000000003</v>
      </c>
      <c r="G278" s="29">
        <v>17615.981</v>
      </c>
      <c r="H278" s="90">
        <f t="shared" si="101"/>
        <v>17683.804333333333</v>
      </c>
      <c r="I278" s="81">
        <f t="shared" si="103"/>
        <v>54.992666666668811</v>
      </c>
      <c r="J278" s="95">
        <f t="shared" si="102"/>
        <v>1664.9943333333313</v>
      </c>
      <c r="K278" s="89"/>
      <c r="L278" s="30">
        <f t="shared" si="114"/>
        <v>14598.556999999997</v>
      </c>
      <c r="M278" s="96">
        <f t="shared" si="112"/>
        <v>20934.165333333338</v>
      </c>
      <c r="N278" s="94">
        <f t="shared" ref="N278:N283" si="115">M278/M266-1</f>
        <v>-1.1068272928199119E-2</v>
      </c>
      <c r="O278" s="94">
        <f t="shared" si="110"/>
        <v>-1.5861287964795689E-2</v>
      </c>
      <c r="P278" s="81">
        <f t="shared" si="111"/>
        <v>-337.39433333333363</v>
      </c>
      <c r="Q278" s="92">
        <f t="shared" si="113"/>
        <v>0.84473414878287623</v>
      </c>
      <c r="R278" s="6"/>
      <c r="T278" s="12">
        <f t="shared" si="106"/>
        <v>7.7629742056533044E-2</v>
      </c>
      <c r="U278" s="12">
        <f t="shared" si="107"/>
        <v>8.6545810993493413E-2</v>
      </c>
      <c r="V278" s="5"/>
    </row>
    <row r="279" spans="1:22" x14ac:dyDescent="0.15">
      <c r="A279">
        <f t="shared" si="98"/>
        <v>9</v>
      </c>
      <c r="B279" s="1">
        <v>38596</v>
      </c>
      <c r="C279" s="29">
        <v>1656.7070000000001</v>
      </c>
      <c r="D279" s="2">
        <f>SUM(C277:C279)</f>
        <v>5351.7719999999999</v>
      </c>
      <c r="E279" s="30">
        <f t="shared" si="99"/>
        <v>18166.339999999997</v>
      </c>
      <c r="F279" s="30">
        <f t="shared" si="109"/>
        <v>23863.422000000002</v>
      </c>
      <c r="G279" s="29">
        <v>17961.755000000001</v>
      </c>
      <c r="H279" s="90">
        <f t="shared" si="101"/>
        <v>17784.28466666667</v>
      </c>
      <c r="I279" s="81">
        <f t="shared" si="103"/>
        <v>100.4803333333366</v>
      </c>
      <c r="J279" s="95">
        <f t="shared" si="102"/>
        <v>1556.2266666666635</v>
      </c>
      <c r="K279" s="89">
        <f>SUM(J277:J279)</f>
        <v>5013.5406666666631</v>
      </c>
      <c r="L279" s="30">
        <f t="shared" si="114"/>
        <v>16154.783666666661</v>
      </c>
      <c r="M279" s="96">
        <f t="shared" si="112"/>
        <v>20757.128333333327</v>
      </c>
      <c r="N279" s="94">
        <f t="shared" si="115"/>
        <v>-2.0544976661193148E-2</v>
      </c>
      <c r="O279" s="94">
        <f t="shared" si="110"/>
        <v>-8.4568454094569034E-3</v>
      </c>
      <c r="P279" s="81">
        <f t="shared" si="111"/>
        <v>-177.03700000001118</v>
      </c>
      <c r="Q279" s="92">
        <f t="shared" si="113"/>
        <v>0.85677962679005815</v>
      </c>
      <c r="R279" s="6"/>
      <c r="T279" s="12">
        <f t="shared" si="106"/>
        <v>7.4773668099382545E-2</v>
      </c>
      <c r="U279" s="12">
        <f t="shared" si="107"/>
        <v>8.089210651349614E-2</v>
      </c>
      <c r="V279" s="5"/>
    </row>
    <row r="280" spans="1:22" x14ac:dyDescent="0.15">
      <c r="A280">
        <f t="shared" si="98"/>
        <v>10</v>
      </c>
      <c r="B280" s="1">
        <v>38626</v>
      </c>
      <c r="C280" s="29">
        <v>1506.585</v>
      </c>
      <c r="D280" s="2"/>
      <c r="E280" s="30">
        <f t="shared" si="99"/>
        <v>19672.924999999996</v>
      </c>
      <c r="F280" s="30">
        <f t="shared" si="109"/>
        <v>23322.324000000001</v>
      </c>
      <c r="G280" s="29">
        <v>18549.398000000001</v>
      </c>
      <c r="H280" s="90">
        <f t="shared" si="101"/>
        <v>18042.378000000001</v>
      </c>
      <c r="I280" s="81">
        <f t="shared" si="103"/>
        <v>258.09333333333052</v>
      </c>
      <c r="J280" s="95">
        <f t="shared" si="102"/>
        <v>1248.4916666666695</v>
      </c>
      <c r="K280" s="89"/>
      <c r="L280" s="30">
        <f t="shared" si="114"/>
        <v>17403.275333333331</v>
      </c>
      <c r="M280" s="96">
        <f t="shared" si="112"/>
        <v>20226.069666666663</v>
      </c>
      <c r="N280" s="94">
        <f t="shared" si="115"/>
        <v>-4.6462756419987428E-2</v>
      </c>
      <c r="O280" s="94">
        <f t="shared" ref="O280:O285" si="116">M280/M279-1</f>
        <v>-2.5584399640380506E-2</v>
      </c>
      <c r="P280" s="81">
        <f t="shared" ref="P280:P285" si="117">M280-M279</f>
        <v>-531.05866666666407</v>
      </c>
      <c r="Q280" s="92">
        <f t="shared" si="113"/>
        <v>0.8920357883338319</v>
      </c>
      <c r="R280" s="6"/>
      <c r="T280" s="12">
        <f t="shared" si="106"/>
        <v>6.799807494838149E-2</v>
      </c>
      <c r="U280" s="12">
        <f t="shared" si="107"/>
        <v>6.4896151084169032E-2</v>
      </c>
      <c r="V280" s="5"/>
    </row>
    <row r="281" spans="1:22" x14ac:dyDescent="0.15">
      <c r="A281">
        <f t="shared" si="98"/>
        <v>11</v>
      </c>
      <c r="B281" s="1">
        <v>38657</v>
      </c>
      <c r="C281" s="29">
        <v>1235.222</v>
      </c>
      <c r="D281" s="2"/>
      <c r="E281" s="30">
        <f t="shared" si="99"/>
        <v>20908.146999999997</v>
      </c>
      <c r="F281" s="30">
        <f t="shared" si="109"/>
        <v>22828.490999999998</v>
      </c>
      <c r="G281" s="29">
        <v>18792.607</v>
      </c>
      <c r="H281" s="90">
        <f t="shared" si="101"/>
        <v>18434.58666666667</v>
      </c>
      <c r="I281" s="81">
        <f t="shared" si="103"/>
        <v>392.20866666666916</v>
      </c>
      <c r="J281" s="95">
        <f t="shared" si="102"/>
        <v>843.01333333333082</v>
      </c>
      <c r="K281" s="89"/>
      <c r="L281" s="30">
        <f t="shared" si="114"/>
        <v>18246.288666666664</v>
      </c>
      <c r="M281" s="96">
        <f t="shared" si="112"/>
        <v>19689.692333333329</v>
      </c>
      <c r="N281" s="94">
        <f t="shared" si="115"/>
        <v>-5.8851776764884511E-2</v>
      </c>
      <c r="O281" s="94">
        <f t="shared" si="116"/>
        <v>-2.6519108367222932E-2</v>
      </c>
      <c r="P281" s="81">
        <f t="shared" si="117"/>
        <v>-536.37733333333381</v>
      </c>
      <c r="Q281" s="92">
        <f t="shared" si="113"/>
        <v>0.93625569940766162</v>
      </c>
      <c r="R281" s="6"/>
      <c r="T281" s="12">
        <f t="shared" si="106"/>
        <v>5.5750401161494156E-2</v>
      </c>
      <c r="U281" s="12">
        <f t="shared" si="107"/>
        <v>4.3819532085491421E-2</v>
      </c>
      <c r="V281" s="5"/>
    </row>
    <row r="282" spans="1:22" x14ac:dyDescent="0.15">
      <c r="A282">
        <f t="shared" si="98"/>
        <v>12</v>
      </c>
      <c r="B282" s="1">
        <v>38687</v>
      </c>
      <c r="C282" s="29">
        <v>1248.1420000000001</v>
      </c>
      <c r="D282" s="2">
        <f>SUM(C280:C282)</f>
        <v>3989.9489999999996</v>
      </c>
      <c r="E282" s="30">
        <f t="shared" si="99"/>
        <v>22156.288999999997</v>
      </c>
      <c r="F282" s="4">
        <f t="shared" si="109"/>
        <v>22156.288999999997</v>
      </c>
      <c r="G282" s="29">
        <v>18730.145</v>
      </c>
      <c r="H282" s="90">
        <f t="shared" si="101"/>
        <v>18690.716666666671</v>
      </c>
      <c r="I282" s="81">
        <f t="shared" si="103"/>
        <v>256.13000000000102</v>
      </c>
      <c r="J282" s="95">
        <f t="shared" si="102"/>
        <v>992.01199999999903</v>
      </c>
      <c r="K282" s="89">
        <f>SUM(J280:J282)</f>
        <v>3083.5169999999989</v>
      </c>
      <c r="L282" s="30">
        <f t="shared" si="114"/>
        <v>19238.300666666662</v>
      </c>
      <c r="M282" s="91">
        <f t="shared" si="112"/>
        <v>19238.300666666662</v>
      </c>
      <c r="N282" s="94">
        <f t="shared" si="115"/>
        <v>-8.945936875722893E-2</v>
      </c>
      <c r="O282" s="94">
        <f t="shared" si="116"/>
        <v>-2.2925277806524758E-2</v>
      </c>
      <c r="P282" s="81">
        <f t="shared" si="117"/>
        <v>-451.39166666666642</v>
      </c>
      <c r="Q282" s="92">
        <f t="shared" si="113"/>
        <v>0.97153677918399695</v>
      </c>
      <c r="R282" s="6"/>
      <c r="T282" s="12">
        <f t="shared" si="106"/>
        <v>5.6333531305716417E-2</v>
      </c>
      <c r="U282" s="12">
        <f t="shared" si="107"/>
        <v>5.1564429581808832E-2</v>
      </c>
      <c r="V282" s="5"/>
    </row>
    <row r="283" spans="1:22" x14ac:dyDescent="0.15">
      <c r="A283">
        <f t="shared" si="98"/>
        <v>1</v>
      </c>
      <c r="B283" s="1">
        <v>38718</v>
      </c>
      <c r="C283" s="29">
        <v>1187.7529999999999</v>
      </c>
      <c r="D283" s="2"/>
      <c r="E283" s="30">
        <f t="shared" si="99"/>
        <v>1187.7529999999999</v>
      </c>
      <c r="F283" s="30">
        <f t="shared" si="109"/>
        <v>21300.696000000004</v>
      </c>
      <c r="G283" s="29">
        <v>18763.698</v>
      </c>
      <c r="H283" s="90">
        <f t="shared" si="101"/>
        <v>18762.149999999998</v>
      </c>
      <c r="I283" s="81">
        <f t="shared" si="103"/>
        <v>71.433333333327028</v>
      </c>
      <c r="J283" s="95">
        <f t="shared" si="102"/>
        <v>1116.3196666666729</v>
      </c>
      <c r="K283" s="89"/>
      <c r="L283" s="30">
        <f t="shared" si="114"/>
        <v>1116.3196666666729</v>
      </c>
      <c r="M283" s="96">
        <f t="shared" si="112"/>
        <v>18687.349333333339</v>
      </c>
      <c r="N283" s="94">
        <f t="shared" si="115"/>
        <v>-0.11551669868239334</v>
      </c>
      <c r="O283" s="94">
        <f t="shared" si="116"/>
        <v>-2.8638253600430152E-2</v>
      </c>
      <c r="P283" s="81">
        <f t="shared" si="117"/>
        <v>-550.95133333332342</v>
      </c>
      <c r="Q283" s="92">
        <f t="shared" si="113"/>
        <v>1.0040027435315952</v>
      </c>
      <c r="R283" s="6">
        <v>2010</v>
      </c>
      <c r="T283" s="12">
        <f t="shared" ref="T283:T294" si="118">C283/F$294</f>
        <v>6.9095176875061795E-2</v>
      </c>
      <c r="U283" s="12">
        <f t="shared" ref="U283:U294" si="119">J283/M$294</f>
        <v>5.6155031502956226E-2</v>
      </c>
      <c r="V283" s="5"/>
    </row>
    <row r="284" spans="1:22" x14ac:dyDescent="0.15">
      <c r="A284">
        <f t="shared" si="98"/>
        <v>2</v>
      </c>
      <c r="B284" s="1">
        <v>38749</v>
      </c>
      <c r="C284" s="29">
        <v>852.33900000000006</v>
      </c>
      <c r="D284" s="2"/>
      <c r="E284" s="30">
        <f t="shared" si="99"/>
        <v>2040.0920000000001</v>
      </c>
      <c r="F284" s="30">
        <f t="shared" si="109"/>
        <v>19860.435000000001</v>
      </c>
      <c r="G284" s="29">
        <v>18542.588</v>
      </c>
      <c r="H284" s="90">
        <f t="shared" si="101"/>
        <v>18678.810333333331</v>
      </c>
      <c r="I284" s="81">
        <f t="shared" si="103"/>
        <v>-83.339666666666744</v>
      </c>
      <c r="J284" s="95">
        <f t="shared" si="102"/>
        <v>935.6786666666668</v>
      </c>
      <c r="K284" s="89"/>
      <c r="L284" s="30">
        <f t="shared" si="114"/>
        <v>2051.9983333333398</v>
      </c>
      <c r="M284" s="96">
        <f t="shared" si="112"/>
        <v>17719.902000000006</v>
      </c>
      <c r="N284" s="94">
        <f t="shared" ref="N284:N289" si="120">M284/M272-1</f>
        <v>-0.17793387257932369</v>
      </c>
      <c r="O284" s="94">
        <f t="shared" si="116"/>
        <v>-5.1770174361093657E-2</v>
      </c>
      <c r="P284" s="81">
        <f t="shared" si="117"/>
        <v>-967.44733333333352</v>
      </c>
      <c r="Q284" s="92">
        <f t="shared" si="113"/>
        <v>1.054114765044035</v>
      </c>
      <c r="R284" s="6"/>
      <c r="T284" s="12">
        <f t="shared" si="118"/>
        <v>4.958313215164542E-2</v>
      </c>
      <c r="U284" s="12">
        <f t="shared" si="119"/>
        <v>4.7068117289561139E-2</v>
      </c>
      <c r="V284" s="5"/>
    </row>
    <row r="285" spans="1:22" x14ac:dyDescent="0.15">
      <c r="A285">
        <f t="shared" si="98"/>
        <v>3</v>
      </c>
      <c r="B285" s="1">
        <v>38777</v>
      </c>
      <c r="C285" s="29">
        <v>1293.588</v>
      </c>
      <c r="D285" s="2">
        <f>SUM(C283:C285)</f>
        <v>3333.6800000000003</v>
      </c>
      <c r="E285" s="30">
        <f t="shared" si="99"/>
        <v>3333.6800000000003</v>
      </c>
      <c r="F285" s="30">
        <f t="shared" si="109"/>
        <v>18798.577000000001</v>
      </c>
      <c r="G285" s="29">
        <v>17845.147000000001</v>
      </c>
      <c r="H285" s="90">
        <f t="shared" si="101"/>
        <v>18383.811000000002</v>
      </c>
      <c r="I285" s="81">
        <f t="shared" si="103"/>
        <v>-294.99933333332956</v>
      </c>
      <c r="J285" s="95">
        <f t="shared" si="102"/>
        <v>1588.5873333333295</v>
      </c>
      <c r="K285" s="89">
        <f>SUM(J283:J285)</f>
        <v>3640.5856666666696</v>
      </c>
      <c r="L285" s="30">
        <f t="shared" si="114"/>
        <v>3640.5856666666696</v>
      </c>
      <c r="M285" s="96">
        <f t="shared" si="112"/>
        <v>17319.920666666669</v>
      </c>
      <c r="N285" s="94">
        <f t="shared" si="120"/>
        <v>-0.20656199446918022</v>
      </c>
      <c r="O285" s="94">
        <f t="shared" si="116"/>
        <v>-2.2572434843789568E-2</v>
      </c>
      <c r="P285" s="81">
        <f t="shared" si="117"/>
        <v>-399.98133333333681</v>
      </c>
      <c r="Q285" s="92">
        <f t="shared" si="113"/>
        <v>1.0614258202337417</v>
      </c>
      <c r="R285" s="6"/>
      <c r="T285" s="12">
        <f t="shared" si="118"/>
        <v>7.525191825527483E-2</v>
      </c>
      <c r="U285" s="12">
        <f t="shared" si="119"/>
        <v>7.9911851786059349E-2</v>
      </c>
      <c r="V285" s="5"/>
    </row>
    <row r="286" spans="1:22" x14ac:dyDescent="0.15">
      <c r="A286">
        <f t="shared" si="98"/>
        <v>4</v>
      </c>
      <c r="B286" s="1">
        <v>38808</v>
      </c>
      <c r="C286" s="29">
        <v>1251.8130000000001</v>
      </c>
      <c r="D286" s="2"/>
      <c r="E286" s="30">
        <f t="shared" si="99"/>
        <v>4585.4930000000004</v>
      </c>
      <c r="F286" s="30">
        <f t="shared" si="109"/>
        <v>17788.895000000004</v>
      </c>
      <c r="G286" s="29">
        <v>16973.315999999999</v>
      </c>
      <c r="H286" s="90">
        <f t="shared" si="101"/>
        <v>17787.017</v>
      </c>
      <c r="I286" s="81">
        <f t="shared" si="103"/>
        <v>-596.79400000000169</v>
      </c>
      <c r="J286" s="95">
        <f t="shared" si="102"/>
        <v>1848.6070000000018</v>
      </c>
      <c r="K286" s="89"/>
      <c r="L286" s="30">
        <f t="shared" si="114"/>
        <v>5489.1926666666714</v>
      </c>
      <c r="M286" s="96">
        <f t="shared" si="112"/>
        <v>17111.998333333333</v>
      </c>
      <c r="N286" s="94">
        <f t="shared" si="120"/>
        <v>-0.21888200178030903</v>
      </c>
      <c r="O286" s="94">
        <f t="shared" ref="O286:O291" si="121">M286/M285-1</f>
        <v>-1.2004808644042853E-2</v>
      </c>
      <c r="P286" s="81">
        <f t="shared" ref="P286:P291" si="122">M286-M285</f>
        <v>-207.9223333333357</v>
      </c>
      <c r="Q286" s="92">
        <f t="shared" si="113"/>
        <v>1.0394470974995225</v>
      </c>
      <c r="R286" s="6"/>
      <c r="T286" s="12">
        <f t="shared" si="118"/>
        <v>7.282174042035823E-2</v>
      </c>
      <c r="U286" s="12">
        <f t="shared" si="119"/>
        <v>9.2991808190173358E-2</v>
      </c>
      <c r="V286" s="5"/>
    </row>
    <row r="287" spans="1:22" x14ac:dyDescent="0.15">
      <c r="A287">
        <f t="shared" si="98"/>
        <v>5</v>
      </c>
      <c r="B287" s="1">
        <v>38838</v>
      </c>
      <c r="C287" s="29">
        <v>1159.68</v>
      </c>
      <c r="D287" s="2"/>
      <c r="E287" s="30">
        <f t="shared" si="99"/>
        <v>5745.1730000000007</v>
      </c>
      <c r="F287" s="30">
        <f t="shared" si="109"/>
        <v>17077.542000000001</v>
      </c>
      <c r="G287" s="29">
        <f>17130.36-287.408</f>
        <v>16842.952000000001</v>
      </c>
      <c r="H287" s="90">
        <f t="shared" si="101"/>
        <v>17220.471666666668</v>
      </c>
      <c r="I287" s="81">
        <f t="shared" si="103"/>
        <v>-566.54533333333166</v>
      </c>
      <c r="J287" s="95">
        <f t="shared" si="102"/>
        <v>1726.2253333333317</v>
      </c>
      <c r="K287" s="89"/>
      <c r="L287" s="30">
        <f t="shared" si="114"/>
        <v>7215.4180000000033</v>
      </c>
      <c r="M287" s="96">
        <f t="shared" si="112"/>
        <v>17175.866666666665</v>
      </c>
      <c r="N287" s="94">
        <f t="shared" si="120"/>
        <v>-0.20484490366177122</v>
      </c>
      <c r="O287" s="94">
        <f t="shared" si="121"/>
        <v>3.732371409183699E-3</v>
      </c>
      <c r="P287" s="81">
        <f t="shared" si="122"/>
        <v>63.868333333331975</v>
      </c>
      <c r="Q287" s="92">
        <f t="shared" si="113"/>
        <v>1.0025969577469165</v>
      </c>
      <c r="R287" s="6"/>
      <c r="T287" s="12">
        <f t="shared" si="118"/>
        <v>6.7462085735394209E-2</v>
      </c>
      <c r="U287" s="12">
        <f t="shared" si="119"/>
        <v>8.6835555145226159E-2</v>
      </c>
      <c r="V287" s="5"/>
    </row>
    <row r="288" spans="1:22" x14ac:dyDescent="0.15">
      <c r="A288">
        <f t="shared" si="98"/>
        <v>6</v>
      </c>
      <c r="B288" s="1">
        <v>38869</v>
      </c>
      <c r="C288" s="29">
        <v>1416.4880000000001</v>
      </c>
      <c r="D288" s="2">
        <f>SUM(C286:C288)</f>
        <v>3827.9810000000007</v>
      </c>
      <c r="E288" s="30">
        <f t="shared" si="99"/>
        <v>7161.661000000001</v>
      </c>
      <c r="F288" s="30">
        <f t="shared" si="109"/>
        <v>16503.382000000001</v>
      </c>
      <c r="G288" s="29">
        <f>16166.788-256.546</f>
        <v>15910.242</v>
      </c>
      <c r="H288" s="90">
        <f t="shared" si="101"/>
        <v>16575.50333333333</v>
      </c>
      <c r="I288" s="81">
        <f t="shared" si="103"/>
        <v>-644.9683333333378</v>
      </c>
      <c r="J288" s="95">
        <f t="shared" si="102"/>
        <v>2061.4563333333381</v>
      </c>
      <c r="K288" s="89">
        <f>SUM(J286:J288)</f>
        <v>5636.2886666666718</v>
      </c>
      <c r="L288" s="30">
        <f t="shared" si="114"/>
        <v>9276.8743333333405</v>
      </c>
      <c r="M288" s="96">
        <f t="shared" si="112"/>
        <v>17373.932000000004</v>
      </c>
      <c r="N288" s="94">
        <f t="shared" si="120"/>
        <v>-0.19369109464357348</v>
      </c>
      <c r="O288" s="94">
        <f t="shared" si="121"/>
        <v>1.1531606362415792E-2</v>
      </c>
      <c r="P288" s="81">
        <f t="shared" si="122"/>
        <v>198.06533333333937</v>
      </c>
      <c r="Q288" s="92">
        <f t="shared" si="113"/>
        <v>0.9540444462044243</v>
      </c>
      <c r="R288" s="6"/>
      <c r="T288" s="12">
        <f t="shared" si="118"/>
        <v>8.2401382190912198E-2</v>
      </c>
      <c r="U288" s="12">
        <f t="shared" si="119"/>
        <v>0.10369892137255331</v>
      </c>
      <c r="V288" s="5"/>
    </row>
    <row r="289" spans="1:22" x14ac:dyDescent="0.15">
      <c r="A289">
        <f t="shared" si="98"/>
        <v>7</v>
      </c>
      <c r="B289" s="1">
        <v>38899</v>
      </c>
      <c r="C289" s="29">
        <v>1492.1</v>
      </c>
      <c r="D289" s="2"/>
      <c r="E289" s="30">
        <f t="shared" si="99"/>
        <v>8653.7610000000004</v>
      </c>
      <c r="F289" s="30">
        <f t="shared" si="109"/>
        <v>16020.404</v>
      </c>
      <c r="G289" s="29">
        <f>15917.59-229.862</f>
        <v>15687.728000000001</v>
      </c>
      <c r="H289" s="90">
        <f t="shared" si="101"/>
        <v>16146.974000000002</v>
      </c>
      <c r="I289" s="81">
        <f t="shared" si="103"/>
        <v>-428.5293333333284</v>
      </c>
      <c r="J289" s="95">
        <f t="shared" si="102"/>
        <v>1920.6293333333283</v>
      </c>
      <c r="K289" s="89"/>
      <c r="L289" s="30">
        <f t="shared" si="114"/>
        <v>11197.503666666669</v>
      </c>
      <c r="M289" s="96">
        <f t="shared" si="112"/>
        <v>17502.241666666661</v>
      </c>
      <c r="N289" s="94">
        <f t="shared" si="120"/>
        <v>-0.17719988844572931</v>
      </c>
      <c r="O289" s="94">
        <f t="shared" si="121"/>
        <v>7.3851829664497437E-3</v>
      </c>
      <c r="P289" s="81">
        <f t="shared" si="122"/>
        <v>128.30966666665699</v>
      </c>
      <c r="Q289" s="92">
        <f t="shared" si="113"/>
        <v>0.92256605225330701</v>
      </c>
      <c r="R289" s="6"/>
      <c r="T289" s="12">
        <f t="shared" si="118"/>
        <v>8.6799960442347612E-2</v>
      </c>
      <c r="U289" s="12">
        <f t="shared" si="119"/>
        <v>9.6614799451561748E-2</v>
      </c>
      <c r="V289" s="5"/>
    </row>
    <row r="290" spans="1:22" x14ac:dyDescent="0.15">
      <c r="A290">
        <f t="shared" si="98"/>
        <v>8</v>
      </c>
      <c r="B290" s="1">
        <v>38930</v>
      </c>
      <c r="C290" s="29">
        <v>1556.165</v>
      </c>
      <c r="D290" s="2"/>
      <c r="E290" s="30">
        <f t="shared" si="99"/>
        <v>10209.925999999999</v>
      </c>
      <c r="F290" s="30">
        <f t="shared" si="109"/>
        <v>15856.581999999999</v>
      </c>
      <c r="G290" s="29">
        <v>15233.163</v>
      </c>
      <c r="H290" s="90">
        <f t="shared" si="101"/>
        <v>15610.377666666667</v>
      </c>
      <c r="I290" s="81">
        <f t="shared" si="103"/>
        <v>-536.59633333333477</v>
      </c>
      <c r="J290" s="95">
        <f t="shared" si="102"/>
        <v>2092.7613333333347</v>
      </c>
      <c r="K290" s="89"/>
      <c r="L290" s="30">
        <f t="shared" si="114"/>
        <v>13290.265000000003</v>
      </c>
      <c r="M290" s="96">
        <f t="shared" si="112"/>
        <v>17930.008666666665</v>
      </c>
      <c r="N290" s="94">
        <f t="shared" ref="N290:N295" si="123">M290/M278-1</f>
        <v>-0.14350496515297761</v>
      </c>
      <c r="O290" s="94">
        <f t="shared" si="121"/>
        <v>2.4440697834420488E-2</v>
      </c>
      <c r="P290" s="81">
        <f t="shared" si="122"/>
        <v>427.76700000000346</v>
      </c>
      <c r="Q290" s="92">
        <f t="shared" si="113"/>
        <v>0.87062856225427376</v>
      </c>
      <c r="R290" s="6"/>
      <c r="T290" s="12">
        <f t="shared" si="118"/>
        <v>9.0526814852734991E-2</v>
      </c>
      <c r="U290" s="12">
        <f t="shared" si="119"/>
        <v>0.10527367931482717</v>
      </c>
      <c r="V290" s="5"/>
    </row>
    <row r="291" spans="1:22" x14ac:dyDescent="0.15">
      <c r="A291">
        <f t="shared" si="98"/>
        <v>9</v>
      </c>
      <c r="B291" s="1">
        <v>38961</v>
      </c>
      <c r="C291" s="29">
        <v>1770.45</v>
      </c>
      <c r="D291" s="2">
        <f>SUM(C289:C291)</f>
        <v>4818.7150000000001</v>
      </c>
      <c r="E291" s="30">
        <f t="shared" si="99"/>
        <v>11980.376</v>
      </c>
      <c r="F291" s="30">
        <f t="shared" si="109"/>
        <v>15970.325000000001</v>
      </c>
      <c r="G291" s="29">
        <v>15144.04</v>
      </c>
      <c r="H291" s="90">
        <f t="shared" si="101"/>
        <v>15354.977000000001</v>
      </c>
      <c r="I291" s="81">
        <f t="shared" si="103"/>
        <v>-255.40066666666644</v>
      </c>
      <c r="J291" s="95">
        <f t="shared" si="102"/>
        <v>2025.8506666666665</v>
      </c>
      <c r="K291" s="89">
        <f>SUM(J289:J291)</f>
        <v>6039.2413333333297</v>
      </c>
      <c r="L291" s="30">
        <f t="shared" si="114"/>
        <v>15316.11566666667</v>
      </c>
      <c r="M291" s="96">
        <f t="shared" si="112"/>
        <v>18399.632666666668</v>
      </c>
      <c r="N291" s="94">
        <f t="shared" si="123"/>
        <v>-0.11357523202671627</v>
      </c>
      <c r="O291" s="94">
        <f t="shared" si="121"/>
        <v>2.619206765209614E-2</v>
      </c>
      <c r="P291" s="81">
        <f t="shared" si="122"/>
        <v>469.62400000000343</v>
      </c>
      <c r="Q291" s="92">
        <f t="shared" si="113"/>
        <v>0.83452627985435501</v>
      </c>
      <c r="R291" s="6"/>
      <c r="T291" s="12">
        <f t="shared" si="118"/>
        <v>0.10299242005572974</v>
      </c>
      <c r="U291" s="12">
        <f t="shared" si="119"/>
        <v>0.10190782390015903</v>
      </c>
      <c r="V291" s="5"/>
    </row>
    <row r="292" spans="1:22" x14ac:dyDescent="0.15">
      <c r="A292">
        <f t="shared" si="98"/>
        <v>10</v>
      </c>
      <c r="B292" s="1">
        <v>38991</v>
      </c>
      <c r="C292" s="29">
        <v>1849.7190000000001</v>
      </c>
      <c r="D292" s="2"/>
      <c r="E292" s="30">
        <f t="shared" si="99"/>
        <v>13830.095000000001</v>
      </c>
      <c r="F292" s="30">
        <f t="shared" si="109"/>
        <v>16313.459000000003</v>
      </c>
      <c r="G292" s="47">
        <v>15738.044</v>
      </c>
      <c r="H292" s="90">
        <f t="shared" si="101"/>
        <v>15371.749000000002</v>
      </c>
      <c r="I292" s="81">
        <f t="shared" si="103"/>
        <v>16.772000000000844</v>
      </c>
      <c r="J292" s="95">
        <f t="shared" si="102"/>
        <v>1832.9469999999992</v>
      </c>
      <c r="K292" s="89"/>
      <c r="L292" s="30">
        <f t="shared" si="114"/>
        <v>17149.062666666669</v>
      </c>
      <c r="M292" s="96">
        <f t="shared" si="112"/>
        <v>18984.088</v>
      </c>
      <c r="N292" s="94">
        <f t="shared" si="123"/>
        <v>-6.1404993018168819E-2</v>
      </c>
      <c r="O292" s="94">
        <f t="shared" ref="O292:O297" si="124">M292/M291-1</f>
        <v>3.1764510950925029E-2</v>
      </c>
      <c r="P292" s="81">
        <f t="shared" ref="P292:P297" si="125">M292-M291</f>
        <v>584.45533333333151</v>
      </c>
      <c r="Q292" s="92">
        <f t="shared" si="113"/>
        <v>0.80971753818250325</v>
      </c>
      <c r="R292" s="6"/>
      <c r="T292" s="12">
        <f t="shared" si="118"/>
        <v>0.10760373703468856</v>
      </c>
      <c r="U292" s="12">
        <f t="shared" si="119"/>
        <v>9.2204051941139162E-2</v>
      </c>
      <c r="V292" s="5"/>
    </row>
    <row r="293" spans="1:22" x14ac:dyDescent="0.15">
      <c r="A293">
        <f t="shared" si="98"/>
        <v>11</v>
      </c>
      <c r="B293" s="1">
        <v>39022</v>
      </c>
      <c r="C293" s="29">
        <v>1632.6120000000001</v>
      </c>
      <c r="D293" s="2"/>
      <c r="E293" s="30">
        <f t="shared" si="99"/>
        <v>15462.707000000002</v>
      </c>
      <c r="F293" s="30">
        <f t="shared" si="109"/>
        <v>16710.849000000002</v>
      </c>
      <c r="G293" s="47">
        <v>16082.406000000001</v>
      </c>
      <c r="H293" s="90">
        <f t="shared" si="101"/>
        <v>15654.830000000002</v>
      </c>
      <c r="I293" s="81">
        <f t="shared" si="103"/>
        <v>283.08100000000013</v>
      </c>
      <c r="J293" s="95">
        <f t="shared" si="102"/>
        <v>1349.5309999999999</v>
      </c>
      <c r="K293" s="89"/>
      <c r="L293" s="30">
        <f t="shared" si="114"/>
        <v>18498.593666666668</v>
      </c>
      <c r="M293" s="96">
        <f t="shared" si="112"/>
        <v>19490.605666666666</v>
      </c>
      <c r="N293" s="94">
        <f t="shared" si="123"/>
        <v>-1.0111212673934111E-2</v>
      </c>
      <c r="O293" s="94">
        <f t="shared" si="124"/>
        <v>2.668116933858844E-2</v>
      </c>
      <c r="P293" s="81">
        <f t="shared" si="125"/>
        <v>506.51766666666663</v>
      </c>
      <c r="Q293" s="92">
        <f t="shared" si="113"/>
        <v>0.80319874444811601</v>
      </c>
      <c r="R293" s="6"/>
      <c r="T293" s="12">
        <f t="shared" si="118"/>
        <v>9.497396757435965E-2</v>
      </c>
      <c r="U293" s="12">
        <f t="shared" si="119"/>
        <v>6.7886429023958431E-2</v>
      </c>
      <c r="V293" s="5"/>
    </row>
    <row r="294" spans="1:22" x14ac:dyDescent="0.15">
      <c r="A294">
        <f t="shared" si="98"/>
        <v>12</v>
      </c>
      <c r="B294" s="1">
        <v>39052</v>
      </c>
      <c r="C294" s="29">
        <v>1727.393</v>
      </c>
      <c r="D294" s="43">
        <f>SUM(C292:C294)</f>
        <v>5209.7240000000002</v>
      </c>
      <c r="E294" s="30">
        <f t="shared" si="99"/>
        <v>17190.100000000002</v>
      </c>
      <c r="F294" s="4">
        <f t="shared" si="109"/>
        <v>17190.100000000002</v>
      </c>
      <c r="G294" s="47">
        <v>16184.263000000001</v>
      </c>
      <c r="H294" s="90">
        <f t="shared" si="101"/>
        <v>16001.571000000002</v>
      </c>
      <c r="I294" s="81">
        <f t="shared" si="103"/>
        <v>346.74099999999999</v>
      </c>
      <c r="J294" s="95">
        <f t="shared" si="102"/>
        <v>1380.652</v>
      </c>
      <c r="K294" s="98">
        <f>SUM(J292:J294)</f>
        <v>4563.1299999999992</v>
      </c>
      <c r="L294" s="30">
        <f t="shared" si="114"/>
        <v>19879.245666666669</v>
      </c>
      <c r="M294" s="91">
        <f t="shared" si="112"/>
        <v>19879.245666666669</v>
      </c>
      <c r="N294" s="94">
        <f t="shared" si="123"/>
        <v>3.3316092263312225E-2</v>
      </c>
      <c r="O294" s="94">
        <f t="shared" si="124"/>
        <v>1.9939862652121887E-2</v>
      </c>
      <c r="P294" s="81">
        <f t="shared" si="125"/>
        <v>388.64000000000306</v>
      </c>
      <c r="Q294" s="92">
        <f t="shared" si="113"/>
        <v>0.80493854084369432</v>
      </c>
      <c r="R294" s="6"/>
      <c r="T294" s="12">
        <f t="shared" si="118"/>
        <v>0.10048766441149265</v>
      </c>
      <c r="U294" s="12">
        <f t="shared" si="119"/>
        <v>6.9451931081824916E-2</v>
      </c>
      <c r="V294" s="5"/>
    </row>
    <row r="295" spans="1:22" x14ac:dyDescent="0.15">
      <c r="A295">
        <f t="shared" si="98"/>
        <v>1</v>
      </c>
      <c r="B295" s="1">
        <v>39083</v>
      </c>
      <c r="C295" s="29">
        <v>1712.172</v>
      </c>
      <c r="D295" s="43"/>
      <c r="E295" s="30">
        <f t="shared" si="99"/>
        <v>1712.172</v>
      </c>
      <c r="F295" s="30">
        <f t="shared" si="109"/>
        <v>17714.519</v>
      </c>
      <c r="G295" s="47">
        <v>16210.849</v>
      </c>
      <c r="H295" s="90">
        <f t="shared" si="101"/>
        <v>16159.172666666667</v>
      </c>
      <c r="I295" s="81">
        <f t="shared" si="103"/>
        <v>157.60166666666555</v>
      </c>
      <c r="J295" s="95">
        <f t="shared" si="102"/>
        <v>1554.5703333333345</v>
      </c>
      <c r="K295" s="98"/>
      <c r="L295" s="30">
        <f t="shared" si="114"/>
        <v>1554.5703333333345</v>
      </c>
      <c r="M295" s="96">
        <f t="shared" si="112"/>
        <v>20317.496333333325</v>
      </c>
      <c r="N295" s="94">
        <f t="shared" si="123"/>
        <v>8.7232649795454531E-2</v>
      </c>
      <c r="O295" s="94">
        <f t="shared" si="124"/>
        <v>2.2045638653256816E-2</v>
      </c>
      <c r="P295" s="81">
        <f t="shared" si="125"/>
        <v>438.25066666665589</v>
      </c>
      <c r="Q295" s="92">
        <f t="shared" si="113"/>
        <v>0.79533286983571783</v>
      </c>
      <c r="R295" s="6">
        <v>2011</v>
      </c>
      <c r="T295" s="12">
        <f t="shared" ref="T295:T306" si="126">C295/F$306</f>
        <v>7.5461256873137955E-2</v>
      </c>
      <c r="U295" s="12">
        <f t="shared" ref="U295:U306" si="127">J295/M$306</f>
        <v>7.0534247913511108E-2</v>
      </c>
      <c r="V295" s="5"/>
    </row>
    <row r="296" spans="1:22" x14ac:dyDescent="0.15">
      <c r="A296">
        <f t="shared" si="98"/>
        <v>2</v>
      </c>
      <c r="B296" s="1">
        <v>39114</v>
      </c>
      <c r="C296" s="29">
        <v>1632.865</v>
      </c>
      <c r="D296" s="43"/>
      <c r="E296" s="30">
        <f t="shared" si="99"/>
        <v>3345.0370000000003</v>
      </c>
      <c r="F296" s="30">
        <f t="shared" si="109"/>
        <v>18495.045000000002</v>
      </c>
      <c r="G296" s="47">
        <v>16374.9</v>
      </c>
      <c r="H296" s="90">
        <f t="shared" si="101"/>
        <v>16256.670666666667</v>
      </c>
      <c r="I296" s="81">
        <f t="shared" si="103"/>
        <v>97.497999999999593</v>
      </c>
      <c r="J296" s="95">
        <f t="shared" si="102"/>
        <v>1535.3670000000004</v>
      </c>
      <c r="K296" s="98"/>
      <c r="L296" s="30">
        <f t="shared" si="114"/>
        <v>3089.9373333333351</v>
      </c>
      <c r="M296" s="96">
        <f t="shared" si="112"/>
        <v>20917.184666666661</v>
      </c>
      <c r="N296" s="94">
        <f t="shared" ref="N296:N301" si="128">M296/M284-1</f>
        <v>0.18043455695560029</v>
      </c>
      <c r="O296" s="94">
        <f t="shared" si="124"/>
        <v>2.9515857834780279E-2</v>
      </c>
      <c r="P296" s="81">
        <f t="shared" si="125"/>
        <v>599.68833333333532</v>
      </c>
      <c r="Q296" s="92">
        <f t="shared" si="113"/>
        <v>0.77719209949764778</v>
      </c>
      <c r="R296" s="6"/>
      <c r="T296" s="12">
        <f t="shared" si="126"/>
        <v>7.1965927023778214E-2</v>
      </c>
      <c r="U296" s="12">
        <f t="shared" si="127"/>
        <v>6.9662950780756197E-2</v>
      </c>
      <c r="V296" s="5"/>
    </row>
    <row r="297" spans="1:22" x14ac:dyDescent="0.15">
      <c r="A297">
        <f t="shared" si="98"/>
        <v>3</v>
      </c>
      <c r="B297" s="1">
        <v>39142</v>
      </c>
      <c r="C297" s="29">
        <v>1954.827</v>
      </c>
      <c r="D297" s="43">
        <f>SUM(C295:C297)</f>
        <v>5299.8640000000005</v>
      </c>
      <c r="E297" s="30">
        <f t="shared" si="99"/>
        <v>5299.8640000000005</v>
      </c>
      <c r="F297" s="30">
        <f t="shared" si="109"/>
        <v>19156.284000000003</v>
      </c>
      <c r="G297" s="47">
        <v>16427.623</v>
      </c>
      <c r="H297" s="90">
        <f t="shared" si="101"/>
        <v>16337.790666666668</v>
      </c>
      <c r="I297" s="81">
        <f t="shared" si="103"/>
        <v>81.1200000000008</v>
      </c>
      <c r="J297" s="95">
        <f t="shared" si="102"/>
        <v>1873.7069999999992</v>
      </c>
      <c r="K297" s="98">
        <f>SUM(J295:J297)</f>
        <v>4963.6443333333345</v>
      </c>
      <c r="L297" s="30">
        <f t="shared" si="114"/>
        <v>4963.6443333333345</v>
      </c>
      <c r="M297" s="96">
        <f t="shared" si="112"/>
        <v>21202.304333333333</v>
      </c>
      <c r="N297" s="94">
        <f t="shared" si="128"/>
        <v>0.22415712758653505</v>
      </c>
      <c r="O297" s="94">
        <f t="shared" si="124"/>
        <v>1.3630881555539043E-2</v>
      </c>
      <c r="P297" s="81">
        <f t="shared" si="125"/>
        <v>285.11966666667286</v>
      </c>
      <c r="Q297" s="92">
        <f t="shared" si="113"/>
        <v>0.77056674641638401</v>
      </c>
      <c r="R297" s="6"/>
      <c r="T297" s="12">
        <f t="shared" si="126"/>
        <v>8.6155889939530397E-2</v>
      </c>
      <c r="U297" s="12">
        <f t="shared" si="127"/>
        <v>8.5014174798962241E-2</v>
      </c>
      <c r="V297" s="5"/>
    </row>
    <row r="298" spans="1:22" x14ac:dyDescent="0.15">
      <c r="A298">
        <f t="shared" si="98"/>
        <v>4</v>
      </c>
      <c r="B298" s="1">
        <v>39173</v>
      </c>
      <c r="C298" s="29">
        <v>1653.02</v>
      </c>
      <c r="D298" s="43"/>
      <c r="E298" s="30">
        <f t="shared" si="99"/>
        <v>6952.884</v>
      </c>
      <c r="F298" s="30">
        <f t="shared" si="109"/>
        <v>19557.491000000002</v>
      </c>
      <c r="G298" s="47">
        <v>16243.323</v>
      </c>
      <c r="H298" s="90">
        <f t="shared" si="101"/>
        <v>16348.615333333335</v>
      </c>
      <c r="I298" s="81">
        <f t="shared" si="103"/>
        <v>10.824666666667326</v>
      </c>
      <c r="J298" s="95">
        <f t="shared" si="102"/>
        <v>1642.1953333333327</v>
      </c>
      <c r="K298" s="98"/>
      <c r="L298" s="30">
        <f t="shared" si="114"/>
        <v>6605.8396666666667</v>
      </c>
      <c r="M298" s="96">
        <f t="shared" si="112"/>
        <v>20995.892666666667</v>
      </c>
      <c r="N298" s="94">
        <f t="shared" si="128"/>
        <v>0.22696906916871873</v>
      </c>
      <c r="O298" s="94">
        <f t="shared" ref="O298:O303" si="129">M298/M297-1</f>
        <v>-9.7353411884648633E-3</v>
      </c>
      <c r="P298" s="81">
        <f t="shared" ref="P298:P303" si="130">M298-M297</f>
        <v>-206.41166666666686</v>
      </c>
      <c r="Q298" s="92">
        <f t="shared" si="113"/>
        <v>0.77865778763903637</v>
      </c>
      <c r="R298" s="6"/>
      <c r="T298" s="12">
        <f t="shared" si="126"/>
        <v>7.2854226582629841E-2</v>
      </c>
      <c r="U298" s="12">
        <f t="shared" si="127"/>
        <v>7.4509985350986074E-2</v>
      </c>
      <c r="V298" s="5"/>
    </row>
    <row r="299" spans="1:22" x14ac:dyDescent="0.15">
      <c r="A299">
        <f t="shared" si="98"/>
        <v>5</v>
      </c>
      <c r="B299" s="1">
        <v>39203</v>
      </c>
      <c r="C299" s="29">
        <v>1680.087</v>
      </c>
      <c r="D299" s="43"/>
      <c r="E299" s="30">
        <f t="shared" si="99"/>
        <v>8632.9709999999995</v>
      </c>
      <c r="F299" s="30">
        <f t="shared" si="109"/>
        <v>20077.898000000001</v>
      </c>
      <c r="G299" s="47">
        <v>16265.661</v>
      </c>
      <c r="H299" s="90">
        <f t="shared" si="101"/>
        <v>16312.202333333335</v>
      </c>
      <c r="I299" s="81">
        <f t="shared" si="103"/>
        <v>-36.413000000000466</v>
      </c>
      <c r="J299" s="95">
        <f t="shared" si="102"/>
        <v>1716.5000000000005</v>
      </c>
      <c r="K299" s="98"/>
      <c r="L299" s="30">
        <f t="shared" si="114"/>
        <v>8322.3396666666667</v>
      </c>
      <c r="M299" s="96">
        <f t="shared" si="112"/>
        <v>20986.167333333335</v>
      </c>
      <c r="N299" s="94">
        <f t="shared" si="128"/>
        <v>0.22184037292635428</v>
      </c>
      <c r="O299" s="94">
        <f t="shared" si="129"/>
        <v>-4.6320170748315181E-4</v>
      </c>
      <c r="P299" s="81">
        <f t="shared" si="130"/>
        <v>-9.7253333333319461</v>
      </c>
      <c r="Q299" s="92">
        <f t="shared" si="113"/>
        <v>0.77728353511333548</v>
      </c>
      <c r="R299" s="6"/>
      <c r="T299" s="12">
        <f t="shared" si="126"/>
        <v>7.4047161544646051E-2</v>
      </c>
      <c r="U299" s="12">
        <f t="shared" si="127"/>
        <v>7.788135020172246E-2</v>
      </c>
      <c r="V299" s="5"/>
    </row>
    <row r="300" spans="1:22" x14ac:dyDescent="0.15">
      <c r="A300">
        <f t="shared" si="98"/>
        <v>6</v>
      </c>
      <c r="B300" s="1">
        <v>39234</v>
      </c>
      <c r="C300" s="29">
        <v>2104.2550000000001</v>
      </c>
      <c r="D300" s="43">
        <f>SUM(C298:C300)</f>
        <v>5437.3620000000001</v>
      </c>
      <c r="E300" s="30">
        <f t="shared" si="99"/>
        <v>10737.225999999999</v>
      </c>
      <c r="F300" s="30">
        <f t="shared" si="109"/>
        <v>20765.665000000001</v>
      </c>
      <c r="G300" s="47">
        <v>16490.740000000002</v>
      </c>
      <c r="H300" s="90">
        <f t="shared" si="101"/>
        <v>16333.241333333333</v>
      </c>
      <c r="I300" s="81">
        <f t="shared" si="103"/>
        <v>21.03899999999885</v>
      </c>
      <c r="J300" s="95">
        <f t="shared" si="102"/>
        <v>2083.2160000000013</v>
      </c>
      <c r="K300" s="98">
        <f>SUM(J298:J300)</f>
        <v>5441.9113333333344</v>
      </c>
      <c r="L300" s="30">
        <f t="shared" si="114"/>
        <v>10405.555666666667</v>
      </c>
      <c r="M300" s="96">
        <f t="shared" si="112"/>
        <v>21007.926999999996</v>
      </c>
      <c r="N300" s="94">
        <f t="shared" si="128"/>
        <v>0.20916364815978272</v>
      </c>
      <c r="O300" s="94">
        <f t="shared" si="129"/>
        <v>1.036857579616246E-3</v>
      </c>
      <c r="P300" s="81">
        <f t="shared" si="130"/>
        <v>21.75966666666136</v>
      </c>
      <c r="Q300" s="92">
        <f t="shared" si="113"/>
        <v>0.77747991666828131</v>
      </c>
      <c r="R300" s="6"/>
      <c r="T300" s="12">
        <f t="shared" si="126"/>
        <v>9.2741691302967749E-2</v>
      </c>
      <c r="U300" s="12">
        <f t="shared" si="127"/>
        <v>9.4520055253033225E-2</v>
      </c>
      <c r="V300" s="5"/>
    </row>
    <row r="301" spans="1:22" x14ac:dyDescent="0.15">
      <c r="A301">
        <f t="shared" si="98"/>
        <v>7</v>
      </c>
      <c r="B301" s="1">
        <v>39264</v>
      </c>
      <c r="C301" s="29">
        <v>1854.86</v>
      </c>
      <c r="D301" s="43"/>
      <c r="E301" s="30">
        <f t="shared" si="99"/>
        <v>12592.085999999999</v>
      </c>
      <c r="F301" s="30">
        <f t="shared" si="109"/>
        <v>21128.425000000003</v>
      </c>
      <c r="G301" s="47">
        <v>16341.093000000001</v>
      </c>
      <c r="H301" s="90">
        <f t="shared" si="101"/>
        <v>16365.831333333335</v>
      </c>
      <c r="I301" s="81">
        <f t="shared" si="103"/>
        <v>32.590000000001965</v>
      </c>
      <c r="J301" s="95">
        <f t="shared" si="102"/>
        <v>1822.2699999999979</v>
      </c>
      <c r="K301" s="98"/>
      <c r="L301" s="30">
        <f t="shared" si="114"/>
        <v>12227.825666666666</v>
      </c>
      <c r="M301" s="96">
        <f t="shared" si="112"/>
        <v>20909.567666666666</v>
      </c>
      <c r="N301" s="94">
        <f t="shared" si="128"/>
        <v>0.19467940535236239</v>
      </c>
      <c r="O301" s="94">
        <f t="shared" si="129"/>
        <v>-4.6820104303165744E-3</v>
      </c>
      <c r="P301" s="81">
        <f t="shared" si="130"/>
        <v>-98.359333333330142</v>
      </c>
      <c r="Q301" s="92">
        <f t="shared" si="113"/>
        <v>0.78269582586459674</v>
      </c>
      <c r="R301" s="6"/>
      <c r="T301" s="12">
        <f t="shared" si="126"/>
        <v>8.1750003459762605E-2</v>
      </c>
      <c r="U301" s="12">
        <f t="shared" si="127"/>
        <v>8.2680365879459719E-2</v>
      </c>
      <c r="V301" s="5"/>
    </row>
    <row r="302" spans="1:22" x14ac:dyDescent="0.15">
      <c r="A302">
        <f t="shared" si="98"/>
        <v>8</v>
      </c>
      <c r="B302" s="1">
        <v>39295</v>
      </c>
      <c r="C302" s="29">
        <v>2234.9340000000002</v>
      </c>
      <c r="D302" s="43"/>
      <c r="E302" s="30">
        <f t="shared" si="99"/>
        <v>14827.02</v>
      </c>
      <c r="F302" s="30">
        <f t="shared" si="109"/>
        <v>21807.194</v>
      </c>
      <c r="G302" s="47">
        <v>16340.182000000001</v>
      </c>
      <c r="H302" s="90">
        <f t="shared" si="101"/>
        <v>16390.671666666665</v>
      </c>
      <c r="I302" s="81">
        <f t="shared" si="103"/>
        <v>24.840333333329909</v>
      </c>
      <c r="J302" s="95">
        <f t="shared" si="102"/>
        <v>2210.0936666666703</v>
      </c>
      <c r="K302" s="98"/>
      <c r="L302" s="30">
        <f t="shared" si="114"/>
        <v>14437.919333333335</v>
      </c>
      <c r="M302" s="96">
        <f t="shared" si="112"/>
        <v>21026.9</v>
      </c>
      <c r="N302" s="94">
        <f t="shared" ref="N302:N307" si="131">M302/M290-1</f>
        <v>0.17272112863451694</v>
      </c>
      <c r="O302" s="94">
        <f t="shared" si="129"/>
        <v>5.6114184283391211E-3</v>
      </c>
      <c r="P302" s="81">
        <f t="shared" si="130"/>
        <v>117.33233333333555</v>
      </c>
      <c r="Q302" s="92">
        <f t="shared" si="113"/>
        <v>0.77950965984841625</v>
      </c>
      <c r="R302" s="6"/>
      <c r="T302" s="12">
        <f t="shared" si="126"/>
        <v>9.8501160320639339E-2</v>
      </c>
      <c r="U302" s="12">
        <f t="shared" si="127"/>
        <v>0.10027677182189093</v>
      </c>
      <c r="V302" s="5"/>
    </row>
    <row r="303" spans="1:22" x14ac:dyDescent="0.15">
      <c r="A303">
        <f t="shared" si="98"/>
        <v>9</v>
      </c>
      <c r="B303" s="1">
        <v>39326</v>
      </c>
      <c r="C303" s="29">
        <v>2082.0740000000001</v>
      </c>
      <c r="D303" s="43">
        <f>SUM(C301:C303)</f>
        <v>6171.8680000000004</v>
      </c>
      <c r="E303" s="30">
        <f t="shared" si="99"/>
        <v>16909.094000000001</v>
      </c>
      <c r="F303" s="30">
        <f t="shared" si="109"/>
        <v>22118.818000000003</v>
      </c>
      <c r="G303" s="47">
        <v>16293.721</v>
      </c>
      <c r="H303" s="90">
        <f t="shared" si="101"/>
        <v>16324.998666666666</v>
      </c>
      <c r="I303" s="81">
        <f t="shared" si="103"/>
        <v>-65.672999999998865</v>
      </c>
      <c r="J303" s="95">
        <f t="shared" si="102"/>
        <v>2147.7469999999989</v>
      </c>
      <c r="K303" s="98">
        <f>SUM(J301:J303)</f>
        <v>6180.1106666666674</v>
      </c>
      <c r="L303" s="30">
        <f t="shared" si="114"/>
        <v>16585.666333333334</v>
      </c>
      <c r="M303" s="96">
        <f t="shared" si="112"/>
        <v>21148.796333333335</v>
      </c>
      <c r="N303" s="94">
        <f t="shared" si="131"/>
        <v>0.14941405170806132</v>
      </c>
      <c r="O303" s="94">
        <f t="shared" si="129"/>
        <v>5.7971614138714322E-3</v>
      </c>
      <c r="P303" s="81">
        <f t="shared" si="130"/>
        <v>121.89633333333404</v>
      </c>
      <c r="Q303" s="92">
        <f t="shared" si="113"/>
        <v>0.77191147946969829</v>
      </c>
      <c r="R303" s="6"/>
      <c r="T303" s="12">
        <f t="shared" si="126"/>
        <v>9.1764099017436235E-2</v>
      </c>
      <c r="U303" s="12">
        <f t="shared" si="127"/>
        <v>9.7447967522108186E-2</v>
      </c>
      <c r="V303" s="5"/>
    </row>
    <row r="304" spans="1:22" x14ac:dyDescent="0.15">
      <c r="A304">
        <f t="shared" si="98"/>
        <v>10</v>
      </c>
      <c r="B304" s="1">
        <v>39356</v>
      </c>
      <c r="C304" s="29">
        <v>1995.9559999999999</v>
      </c>
      <c r="D304" s="43"/>
      <c r="E304" s="30">
        <f t="shared" si="99"/>
        <v>18905.05</v>
      </c>
      <c r="F304" s="30">
        <f t="shared" si="109"/>
        <v>22265.055</v>
      </c>
      <c r="G304" s="47">
        <v>16174.439</v>
      </c>
      <c r="H304" s="90">
        <f t="shared" si="101"/>
        <v>16269.447333333332</v>
      </c>
      <c r="I304" s="81">
        <f t="shared" si="103"/>
        <v>-55.551333333334696</v>
      </c>
      <c r="J304" s="95">
        <f t="shared" si="102"/>
        <v>2051.5073333333348</v>
      </c>
      <c r="K304" s="98"/>
      <c r="L304" s="30">
        <f t="shared" si="114"/>
        <v>18637.173666666669</v>
      </c>
      <c r="M304" s="96">
        <f t="shared" si="112"/>
        <v>21367.35666666667</v>
      </c>
      <c r="N304" s="94">
        <f t="shared" si="131"/>
        <v>0.12554032970489137</v>
      </c>
      <c r="O304" s="94">
        <f t="shared" ref="O304:O309" si="132">M304/M303-1</f>
        <v>1.0334410048143283E-2</v>
      </c>
      <c r="P304" s="81">
        <f t="shared" ref="P304:P309" si="133">M304-M303</f>
        <v>218.56033333333471</v>
      </c>
      <c r="Q304" s="92">
        <f t="shared" si="113"/>
        <v>0.76141600419456013</v>
      </c>
      <c r="R304" s="6"/>
      <c r="T304" s="12">
        <f t="shared" si="126"/>
        <v>8.796858517922318E-2</v>
      </c>
      <c r="U304" s="12">
        <f t="shared" si="127"/>
        <v>9.3081363861774069E-2</v>
      </c>
      <c r="V304" s="5"/>
    </row>
    <row r="305" spans="1:22" x14ac:dyDescent="0.15">
      <c r="A305">
        <f t="shared" si="98"/>
        <v>11</v>
      </c>
      <c r="B305" s="1">
        <v>39387</v>
      </c>
      <c r="C305" s="29">
        <v>1965.972</v>
      </c>
      <c r="D305" s="43"/>
      <c r="E305" s="30">
        <f t="shared" si="99"/>
        <v>20871.022000000001</v>
      </c>
      <c r="F305" s="30">
        <f t="shared" si="109"/>
        <v>22598.415000000001</v>
      </c>
      <c r="G305" s="47">
        <v>16604.618999999999</v>
      </c>
      <c r="H305" s="90">
        <f t="shared" si="101"/>
        <v>16357.592999999999</v>
      </c>
      <c r="I305" s="81">
        <f t="shared" si="103"/>
        <v>88.145666666667239</v>
      </c>
      <c r="J305" s="95">
        <f t="shared" si="102"/>
        <v>1877.8263333333327</v>
      </c>
      <c r="K305" s="98"/>
      <c r="L305" s="30">
        <f t="shared" si="114"/>
        <v>20515.000000000004</v>
      </c>
      <c r="M305" s="96">
        <f t="shared" si="112"/>
        <v>21895.652000000006</v>
      </c>
      <c r="N305" s="94">
        <f t="shared" si="131"/>
        <v>0.12339515633659914</v>
      </c>
      <c r="O305" s="94">
        <f t="shared" si="132"/>
        <v>2.4724412175769039E-2</v>
      </c>
      <c r="P305" s="81">
        <f t="shared" si="133"/>
        <v>528.29533333333529</v>
      </c>
      <c r="Q305" s="92">
        <f t="shared" si="113"/>
        <v>0.74707037726028869</v>
      </c>
      <c r="R305" s="6"/>
      <c r="T305" s="12">
        <f t="shared" si="126"/>
        <v>8.6647088083087895E-2</v>
      </c>
      <c r="U305" s="12">
        <f t="shared" si="127"/>
        <v>8.5201077940197892E-2</v>
      </c>
      <c r="V305" s="5"/>
    </row>
    <row r="306" spans="1:22" x14ac:dyDescent="0.15">
      <c r="A306">
        <f t="shared" si="98"/>
        <v>12</v>
      </c>
      <c r="B306" s="1">
        <v>39417</v>
      </c>
      <c r="C306" s="29">
        <v>1818.396</v>
      </c>
      <c r="D306" s="43">
        <f>SUM(C304:C306)</f>
        <v>5780.3239999999996</v>
      </c>
      <c r="E306" s="30">
        <f t="shared" si="99"/>
        <v>22689.418000000001</v>
      </c>
      <c r="F306" s="4">
        <f t="shared" si="109"/>
        <v>22689.418000000001</v>
      </c>
      <c r="G306" s="47">
        <v>17174.099999999999</v>
      </c>
      <c r="H306" s="90">
        <f t="shared" si="101"/>
        <v>16651.052666666666</v>
      </c>
      <c r="I306" s="81">
        <f t="shared" si="103"/>
        <v>293.45966666666754</v>
      </c>
      <c r="J306" s="95">
        <f t="shared" si="102"/>
        <v>1524.9363333333324</v>
      </c>
      <c r="K306" s="98">
        <f>SUM(J304:J306)</f>
        <v>5454.2699999999995</v>
      </c>
      <c r="L306" s="30">
        <f t="shared" si="114"/>
        <v>22039.936333333335</v>
      </c>
      <c r="M306" s="91">
        <f t="shared" si="112"/>
        <v>22039.936333333335</v>
      </c>
      <c r="N306" s="94">
        <f t="shared" si="131"/>
        <v>0.10869077745186728</v>
      </c>
      <c r="O306" s="94">
        <f t="shared" si="132"/>
        <v>6.5896340210982451E-3</v>
      </c>
      <c r="P306" s="81">
        <f t="shared" si="133"/>
        <v>144.28433333332941</v>
      </c>
      <c r="Q306" s="92">
        <f t="shared" si="113"/>
        <v>0.75549459013107545</v>
      </c>
      <c r="R306" s="6"/>
      <c r="T306" s="12">
        <f t="shared" si="126"/>
        <v>8.0142910673160497E-2</v>
      </c>
      <c r="U306" s="12">
        <f t="shared" si="127"/>
        <v>6.918968867559791E-2</v>
      </c>
      <c r="V306" s="5"/>
    </row>
    <row r="307" spans="1:22" x14ac:dyDescent="0.15">
      <c r="A307">
        <f t="shared" si="98"/>
        <v>1</v>
      </c>
      <c r="B307" s="1">
        <v>39448</v>
      </c>
      <c r="C307" s="29">
        <v>1920.425</v>
      </c>
      <c r="D307" s="43"/>
      <c r="E307" s="30">
        <f t="shared" si="99"/>
        <v>1920.425</v>
      </c>
      <c r="F307" s="30">
        <f t="shared" si="109"/>
        <v>22897.671000000002</v>
      </c>
      <c r="G307" s="47">
        <v>17073.634999999998</v>
      </c>
      <c r="H307" s="90">
        <f t="shared" si="101"/>
        <v>16950.784666666663</v>
      </c>
      <c r="I307" s="81">
        <f t="shared" si="103"/>
        <v>299.73199999999633</v>
      </c>
      <c r="J307" s="95">
        <f t="shared" si="102"/>
        <v>1620.6930000000036</v>
      </c>
      <c r="K307" s="98"/>
      <c r="L307" s="30">
        <f t="shared" si="114"/>
        <v>1620.6930000000036</v>
      </c>
      <c r="M307" s="96">
        <f t="shared" si="112"/>
        <v>22106.059000000005</v>
      </c>
      <c r="N307" s="94">
        <f t="shared" si="131"/>
        <v>8.8030662701896301E-2</v>
      </c>
      <c r="O307" s="94">
        <f t="shared" si="132"/>
        <v>3.0001296585719928E-3</v>
      </c>
      <c r="P307" s="81">
        <f t="shared" si="133"/>
        <v>66.122666666669829</v>
      </c>
      <c r="Q307" s="92">
        <f t="shared" si="113"/>
        <v>0.76679360471564195</v>
      </c>
      <c r="R307" s="6">
        <v>2012</v>
      </c>
      <c r="T307" s="12">
        <f t="shared" ref="T307:T318" si="134">C307/F$318</f>
        <v>7.6012932163061847E-2</v>
      </c>
      <c r="U307" s="12">
        <f t="shared" ref="U307:U318" si="135">J307/M$318</f>
        <v>7.0606156053914959E-2</v>
      </c>
      <c r="V307" s="5"/>
    </row>
    <row r="308" spans="1:22" x14ac:dyDescent="0.15">
      <c r="A308">
        <f t="shared" si="98"/>
        <v>2</v>
      </c>
      <c r="B308" s="1">
        <v>39479</v>
      </c>
      <c r="C308" s="29">
        <v>1966.605</v>
      </c>
      <c r="D308" s="43"/>
      <c r="E308" s="30">
        <f t="shared" si="99"/>
        <v>3887.0299999999997</v>
      </c>
      <c r="F308" s="30">
        <f t="shared" si="109"/>
        <v>23231.411</v>
      </c>
      <c r="G308" s="47">
        <v>16688.384999999998</v>
      </c>
      <c r="H308" s="90">
        <f t="shared" si="101"/>
        <v>16978.706666666665</v>
      </c>
      <c r="I308" s="81">
        <f t="shared" si="103"/>
        <v>27.922000000002299</v>
      </c>
      <c r="J308" s="95">
        <f t="shared" si="102"/>
        <v>1938.6829999999977</v>
      </c>
      <c r="K308" s="98"/>
      <c r="L308" s="30">
        <f t="shared" si="114"/>
        <v>3559.3760000000011</v>
      </c>
      <c r="M308" s="96">
        <f t="shared" si="112"/>
        <v>22509.375</v>
      </c>
      <c r="N308" s="94">
        <f t="shared" ref="N308:N313" si="136">M308/M296-1</f>
        <v>7.6118768309706208E-2</v>
      </c>
      <c r="O308" s="94">
        <f t="shared" si="132"/>
        <v>1.824459077034013E-2</v>
      </c>
      <c r="P308" s="81">
        <f t="shared" si="133"/>
        <v>403.31599999999526</v>
      </c>
      <c r="Q308" s="92">
        <f t="shared" si="113"/>
        <v>0.75429489564533292</v>
      </c>
      <c r="R308" s="6"/>
      <c r="T308" s="12">
        <f t="shared" si="134"/>
        <v>7.7840796936375148E-2</v>
      </c>
      <c r="U308" s="12">
        <f t="shared" si="135"/>
        <v>8.4459520980883829E-2</v>
      </c>
      <c r="V308" s="5"/>
    </row>
    <row r="309" spans="1:22" x14ac:dyDescent="0.15">
      <c r="A309">
        <f t="shared" si="98"/>
        <v>3</v>
      </c>
      <c r="B309" s="1">
        <v>39508</v>
      </c>
      <c r="C309" s="29">
        <v>2164.2750000000001</v>
      </c>
      <c r="D309" s="43">
        <f>SUM(C307:C309)</f>
        <v>6051.3050000000003</v>
      </c>
      <c r="E309" s="30">
        <f t="shared" si="99"/>
        <v>6051.3050000000003</v>
      </c>
      <c r="F309" s="30">
        <f t="shared" si="109"/>
        <v>23440.859</v>
      </c>
      <c r="G309" s="47">
        <v>17045.281999999999</v>
      </c>
      <c r="H309" s="90">
        <f t="shared" si="101"/>
        <v>16935.767333333333</v>
      </c>
      <c r="I309" s="81">
        <f t="shared" si="103"/>
        <v>-42.939333333331888</v>
      </c>
      <c r="J309" s="95">
        <f t="shared" si="102"/>
        <v>2207.214333333332</v>
      </c>
      <c r="K309" s="98">
        <f>SUM(J307:J309)</f>
        <v>5766.5903333333335</v>
      </c>
      <c r="L309" s="30">
        <f t="shared" si="114"/>
        <v>5766.5903333333335</v>
      </c>
      <c r="M309" s="96">
        <f t="shared" si="112"/>
        <v>22842.882333333335</v>
      </c>
      <c r="N309" s="94">
        <f t="shared" si="136"/>
        <v>7.7377344188987784E-2</v>
      </c>
      <c r="O309" s="94">
        <f t="shared" si="132"/>
        <v>1.481637465870711E-2</v>
      </c>
      <c r="P309" s="81">
        <f t="shared" si="133"/>
        <v>333.50733333333483</v>
      </c>
      <c r="Q309" s="92">
        <f t="shared" si="113"/>
        <v>0.74140238023377281</v>
      </c>
      <c r="R309" s="6"/>
      <c r="T309" s="12">
        <f t="shared" si="134"/>
        <v>8.5664833959780085E-2</v>
      </c>
      <c r="U309" s="12">
        <f t="shared" si="135"/>
        <v>9.615819878519298E-2</v>
      </c>
      <c r="V309" s="5"/>
    </row>
    <row r="310" spans="1:22" x14ac:dyDescent="0.15">
      <c r="A310">
        <f t="shared" si="98"/>
        <v>4</v>
      </c>
      <c r="B310" s="1">
        <v>39539</v>
      </c>
      <c r="C310" s="29">
        <v>2030.6759999999999</v>
      </c>
      <c r="D310" s="43"/>
      <c r="E310" s="30">
        <f t="shared" si="99"/>
        <v>8081.9809999999998</v>
      </c>
      <c r="F310" s="30">
        <f t="shared" si="109"/>
        <v>23818.515000000003</v>
      </c>
      <c r="G310" s="47">
        <v>16609.275000000001</v>
      </c>
      <c r="H310" s="90">
        <f t="shared" si="101"/>
        <v>16780.980666666666</v>
      </c>
      <c r="I310" s="81">
        <f t="shared" si="103"/>
        <v>-154.78666666666686</v>
      </c>
      <c r="J310" s="95">
        <f t="shared" si="102"/>
        <v>2185.4626666666668</v>
      </c>
      <c r="K310" s="98"/>
      <c r="L310" s="30">
        <f t="shared" si="114"/>
        <v>7952.0529999999999</v>
      </c>
      <c r="M310" s="96">
        <f t="shared" si="112"/>
        <v>23386.149666666672</v>
      </c>
      <c r="N310" s="94">
        <f t="shared" si="136"/>
        <v>0.1138440283510691</v>
      </c>
      <c r="O310" s="94">
        <f t="shared" ref="O310:O315" si="137">M310/M309-1</f>
        <v>2.378278386263788E-2</v>
      </c>
      <c r="P310" s="81">
        <f t="shared" ref="P310:P315" si="138">M310-M309</f>
        <v>543.26733333333686</v>
      </c>
      <c r="Q310" s="92">
        <f t="shared" si="113"/>
        <v>0.71756064618817317</v>
      </c>
      <c r="R310" s="6"/>
      <c r="T310" s="12">
        <f t="shared" si="134"/>
        <v>8.0376810879444788E-2</v>
      </c>
      <c r="U310" s="12">
        <f t="shared" si="135"/>
        <v>9.5210578494922524E-2</v>
      </c>
      <c r="V310" s="5"/>
    </row>
    <row r="311" spans="1:22" x14ac:dyDescent="0.15">
      <c r="A311">
        <f t="shared" si="98"/>
        <v>5</v>
      </c>
      <c r="B311" s="1">
        <v>39569</v>
      </c>
      <c r="C311" s="29">
        <v>2275.4430000000002</v>
      </c>
      <c r="D311" s="43"/>
      <c r="E311" s="30">
        <f t="shared" si="99"/>
        <v>10357.423999999999</v>
      </c>
      <c r="F311" s="30">
        <f t="shared" si="109"/>
        <v>24413.870999999999</v>
      </c>
      <c r="G311" s="47">
        <v>16872.654999999999</v>
      </c>
      <c r="H311" s="90">
        <f t="shared" si="101"/>
        <v>16842.403999999999</v>
      </c>
      <c r="I311" s="81">
        <f t="shared" si="103"/>
        <v>61.423333333332266</v>
      </c>
      <c r="J311" s="95">
        <f t="shared" si="102"/>
        <v>2214.0196666666679</v>
      </c>
      <c r="K311" s="98"/>
      <c r="L311" s="30">
        <f t="shared" si="114"/>
        <v>10166.072666666667</v>
      </c>
      <c r="M311" s="96">
        <f t="shared" si="112"/>
        <v>23883.669333333335</v>
      </c>
      <c r="N311" s="94">
        <f t="shared" si="136"/>
        <v>0.13806723037978252</v>
      </c>
      <c r="O311" s="94">
        <f t="shared" si="137"/>
        <v>2.1274116250773911E-2</v>
      </c>
      <c r="P311" s="81">
        <f t="shared" si="138"/>
        <v>497.5196666666634</v>
      </c>
      <c r="Q311" s="92">
        <f t="shared" si="113"/>
        <v>0.70518494310645274</v>
      </c>
      <c r="R311" s="6"/>
      <c r="T311" s="12">
        <f t="shared" si="134"/>
        <v>9.0065008735000812E-2</v>
      </c>
      <c r="U311" s="12">
        <f t="shared" si="135"/>
        <v>9.6454675926349528E-2</v>
      </c>
      <c r="V311" s="5"/>
    </row>
    <row r="312" spans="1:22" x14ac:dyDescent="0.15">
      <c r="A312">
        <f t="shared" si="98"/>
        <v>6</v>
      </c>
      <c r="B312" s="1">
        <v>39600</v>
      </c>
      <c r="C312" s="29">
        <v>2278.7779999999998</v>
      </c>
      <c r="D312" s="43">
        <f>SUM(C310:C312)</f>
        <v>6584.8970000000008</v>
      </c>
      <c r="E312" s="30">
        <f t="shared" si="99"/>
        <v>12636.201999999999</v>
      </c>
      <c r="F312" s="30">
        <f t="shared" si="109"/>
        <v>24588.393999999997</v>
      </c>
      <c r="G312" s="47">
        <v>17075.689999999999</v>
      </c>
      <c r="H312" s="90">
        <f t="shared" si="101"/>
        <v>16852.539999999997</v>
      </c>
      <c r="I312" s="81">
        <f t="shared" si="103"/>
        <v>10.135999999998603</v>
      </c>
      <c r="J312" s="95">
        <f t="shared" si="102"/>
        <v>2268.6420000000012</v>
      </c>
      <c r="K312" s="98">
        <f>SUM(J310:J312)</f>
        <v>6668.1243333333368</v>
      </c>
      <c r="L312" s="30">
        <f t="shared" si="114"/>
        <v>12434.714666666669</v>
      </c>
      <c r="M312" s="96">
        <f t="shared" si="112"/>
        <v>24069.095333333335</v>
      </c>
      <c r="N312" s="94">
        <f t="shared" si="136"/>
        <v>0.14571491672326076</v>
      </c>
      <c r="O312" s="94">
        <f t="shared" si="137"/>
        <v>7.7637149221962964E-3</v>
      </c>
      <c r="P312" s="81">
        <f t="shared" si="138"/>
        <v>185.42599999999948</v>
      </c>
      <c r="Q312" s="92">
        <f t="shared" si="113"/>
        <v>0.70017338693494158</v>
      </c>
      <c r="R312" s="6"/>
      <c r="T312" s="12">
        <f t="shared" si="134"/>
        <v>9.0197012395005133E-2</v>
      </c>
      <c r="U312" s="12">
        <f t="shared" si="135"/>
        <v>9.8834320307711249E-2</v>
      </c>
      <c r="V312" s="5"/>
    </row>
    <row r="313" spans="1:22" x14ac:dyDescent="0.15">
      <c r="A313">
        <f t="shared" si="98"/>
        <v>7</v>
      </c>
      <c r="B313" s="1">
        <v>39630</v>
      </c>
      <c r="C313" s="29">
        <v>2127.498</v>
      </c>
      <c r="D313" s="43"/>
      <c r="E313" s="30">
        <f t="shared" si="99"/>
        <v>14763.699999999999</v>
      </c>
      <c r="F313" s="30">
        <f t="shared" si="109"/>
        <v>24861.031999999996</v>
      </c>
      <c r="G313" s="47">
        <v>16885.133999999998</v>
      </c>
      <c r="H313" s="90">
        <f t="shared" si="101"/>
        <v>16944.492999999999</v>
      </c>
      <c r="I313" s="81">
        <f t="shared" si="103"/>
        <v>91.953000000001339</v>
      </c>
      <c r="J313" s="95">
        <f t="shared" si="102"/>
        <v>2035.5449999999987</v>
      </c>
      <c r="K313" s="98"/>
      <c r="L313" s="30">
        <f t="shared" si="114"/>
        <v>14470.259666666667</v>
      </c>
      <c r="M313" s="99">
        <f t="shared" si="112"/>
        <v>24282.370333333332</v>
      </c>
      <c r="N313" s="94">
        <f t="shared" si="136"/>
        <v>0.16130427565192917</v>
      </c>
      <c r="O313" s="94">
        <f t="shared" si="137"/>
        <v>8.8609479104364564E-3</v>
      </c>
      <c r="P313" s="81">
        <f t="shared" si="138"/>
        <v>213.27499999999782</v>
      </c>
      <c r="Q313" s="92">
        <f t="shared" si="113"/>
        <v>0.69781050067997885</v>
      </c>
      <c r="R313" s="6"/>
      <c r="T313" s="12">
        <f t="shared" si="134"/>
        <v>8.4209152219456504E-2</v>
      </c>
      <c r="U313" s="12">
        <f t="shared" si="135"/>
        <v>8.8679353785550946E-2</v>
      </c>
      <c r="V313" s="5"/>
    </row>
    <row r="314" spans="1:22" x14ac:dyDescent="0.15">
      <c r="A314">
        <f t="shared" si="98"/>
        <v>8</v>
      </c>
      <c r="B314" s="1">
        <v>39661</v>
      </c>
      <c r="C314" s="29">
        <v>2535.6309999999999</v>
      </c>
      <c r="D314" s="43"/>
      <c r="E314" s="30">
        <f t="shared" si="99"/>
        <v>17299.330999999998</v>
      </c>
      <c r="F314" s="30">
        <f t="shared" si="109"/>
        <v>25161.728999999996</v>
      </c>
      <c r="G314" s="47">
        <v>17888.282999999999</v>
      </c>
      <c r="H314" s="90">
        <f t="shared" si="101"/>
        <v>17283.035666666663</v>
      </c>
      <c r="I314" s="81">
        <f t="shared" si="103"/>
        <v>338.54266666666445</v>
      </c>
      <c r="J314" s="95">
        <f t="shared" si="102"/>
        <v>2197.0883333333354</v>
      </c>
      <c r="K314" s="98"/>
      <c r="L314" s="30">
        <f t="shared" si="114"/>
        <v>16667.348000000002</v>
      </c>
      <c r="M314" s="96">
        <f t="shared" si="112"/>
        <v>24269.365000000002</v>
      </c>
      <c r="N314" s="94">
        <f t="shared" ref="N314:N319" si="139">M314/M302-1</f>
        <v>0.15420556525212947</v>
      </c>
      <c r="O314" s="94">
        <f t="shared" si="137"/>
        <v>-5.3558747168425125E-4</v>
      </c>
      <c r="P314" s="81">
        <f t="shared" si="138"/>
        <v>-13.005333333330782</v>
      </c>
      <c r="Q314" s="92">
        <f t="shared" si="113"/>
        <v>0.71213382248223889</v>
      </c>
      <c r="R314" s="6"/>
      <c r="T314" s="12">
        <f t="shared" si="134"/>
        <v>0.10036358993116454</v>
      </c>
      <c r="U314" s="12">
        <f t="shared" si="135"/>
        <v>9.5717055437130327E-2</v>
      </c>
      <c r="V314" s="5"/>
    </row>
    <row r="315" spans="1:22" x14ac:dyDescent="0.15">
      <c r="A315">
        <f t="shared" si="98"/>
        <v>9</v>
      </c>
      <c r="B315" s="1">
        <v>39692</v>
      </c>
      <c r="C315" s="29">
        <v>2087.5149999999999</v>
      </c>
      <c r="D315" s="43">
        <f>SUM(C313:C315)</f>
        <v>6750.6440000000002</v>
      </c>
      <c r="E315" s="30">
        <f t="shared" si="99"/>
        <v>19386.845999999998</v>
      </c>
      <c r="F315" s="30">
        <f t="shared" si="109"/>
        <v>25167.17</v>
      </c>
      <c r="G315" s="47">
        <v>18026.638999999999</v>
      </c>
      <c r="H315" s="90">
        <f t="shared" si="101"/>
        <v>17600.018666666667</v>
      </c>
      <c r="I315" s="81">
        <f t="shared" si="103"/>
        <v>316.98300000000381</v>
      </c>
      <c r="J315" s="95">
        <f t="shared" si="102"/>
        <v>1770.5319999999961</v>
      </c>
      <c r="K315" s="98">
        <f>SUM(J313:J315)</f>
        <v>6003.1653333333306</v>
      </c>
      <c r="L315" s="30">
        <f t="shared" si="114"/>
        <v>18437.879999999997</v>
      </c>
      <c r="M315" s="96">
        <f t="shared" si="112"/>
        <v>23892.149999999998</v>
      </c>
      <c r="N315" s="94">
        <f t="shared" si="139"/>
        <v>0.12971677552839123</v>
      </c>
      <c r="O315" s="94">
        <f t="shared" si="137"/>
        <v>-1.5542845888221746E-2</v>
      </c>
      <c r="P315" s="81">
        <f t="shared" si="138"/>
        <v>-377.21500000000378</v>
      </c>
      <c r="Q315" s="92">
        <f t="shared" si="113"/>
        <v>0.73664440691468402</v>
      </c>
      <c r="R315" s="6"/>
      <c r="T315" s="12">
        <f t="shared" si="134"/>
        <v>8.2626572807776424E-2</v>
      </c>
      <c r="U315" s="12">
        <f t="shared" si="135"/>
        <v>7.7133953617649742E-2</v>
      </c>
      <c r="V315" s="5"/>
    </row>
    <row r="316" spans="1:22" x14ac:dyDescent="0.15">
      <c r="A316">
        <f t="shared" si="98"/>
        <v>10</v>
      </c>
      <c r="B316" s="1">
        <v>39722</v>
      </c>
      <c r="C316" s="29">
        <v>2276.6320000000001</v>
      </c>
      <c r="D316" s="43"/>
      <c r="E316" s="30">
        <f t="shared" si="99"/>
        <v>21663.477999999999</v>
      </c>
      <c r="F316" s="59">
        <f t="shared" si="109"/>
        <v>25447.845999999998</v>
      </c>
      <c r="G316" s="47">
        <v>18505.134999999998</v>
      </c>
      <c r="H316" s="90">
        <f t="shared" si="101"/>
        <v>18140.019</v>
      </c>
      <c r="I316" s="81">
        <f t="shared" si="103"/>
        <v>540.0003333333334</v>
      </c>
      <c r="J316" s="95">
        <f t="shared" si="102"/>
        <v>1736.6316666666667</v>
      </c>
      <c r="K316" s="98"/>
      <c r="L316" s="30">
        <f t="shared" si="114"/>
        <v>20174.511666666665</v>
      </c>
      <c r="M316" s="96">
        <f t="shared" si="112"/>
        <v>23577.274333333335</v>
      </c>
      <c r="N316" s="94">
        <f t="shared" si="139"/>
        <v>0.10342494399946833</v>
      </c>
      <c r="O316" s="94">
        <f t="shared" ref="O316:O321" si="140">M316/M315-1</f>
        <v>-1.317904276788251E-2</v>
      </c>
      <c r="P316" s="81">
        <f t="shared" ref="P316:P321" si="141">M316-M315</f>
        <v>-314.87566666666316</v>
      </c>
      <c r="Q316" s="92">
        <f t="shared" si="113"/>
        <v>0.76938575441495405</v>
      </c>
      <c r="R316" s="6"/>
      <c r="T316" s="12">
        <f t="shared" si="134"/>
        <v>9.0112070909437139E-2</v>
      </c>
      <c r="U316" s="12">
        <f t="shared" si="135"/>
        <v>7.565707167541097E-2</v>
      </c>
      <c r="V316" s="5"/>
    </row>
    <row r="317" spans="1:22" x14ac:dyDescent="0.15">
      <c r="A317">
        <f t="shared" si="98"/>
        <v>11</v>
      </c>
      <c r="B317" s="1">
        <v>39753</v>
      </c>
      <c r="C317" s="29">
        <v>1899.519</v>
      </c>
      <c r="D317" s="43"/>
      <c r="E317" s="30">
        <f t="shared" si="99"/>
        <v>23562.996999999999</v>
      </c>
      <c r="F317" s="30">
        <f t="shared" si="109"/>
        <v>25381.393000000004</v>
      </c>
      <c r="G317" s="47">
        <v>19022.405999999999</v>
      </c>
      <c r="H317" s="90">
        <f t="shared" si="101"/>
        <v>18518.059999999998</v>
      </c>
      <c r="I317" s="81">
        <f t="shared" si="103"/>
        <v>378.04099999999744</v>
      </c>
      <c r="J317" s="95">
        <f t="shared" si="102"/>
        <v>1521.4780000000026</v>
      </c>
      <c r="K317" s="98"/>
      <c r="L317" s="30">
        <f t="shared" si="114"/>
        <v>21695.989666666668</v>
      </c>
      <c r="M317" s="96">
        <f t="shared" si="112"/>
        <v>23220.925999999999</v>
      </c>
      <c r="N317" s="94">
        <f t="shared" si="139"/>
        <v>6.0526811441832917E-2</v>
      </c>
      <c r="O317" s="94">
        <f t="shared" si="140"/>
        <v>-1.5114059763453369E-2</v>
      </c>
      <c r="P317" s="81">
        <f t="shared" si="141"/>
        <v>-356.34833333333518</v>
      </c>
      <c r="Q317" s="92">
        <f t="shared" si="113"/>
        <v>0.79747293454188684</v>
      </c>
      <c r="R317" s="6"/>
      <c r="T317" s="12">
        <f t="shared" si="134"/>
        <v>7.5185445351652405E-2</v>
      </c>
      <c r="U317" s="12">
        <f t="shared" si="135"/>
        <v>6.6283813838030003E-2</v>
      </c>
      <c r="V317" s="5"/>
    </row>
    <row r="318" spans="1:22" x14ac:dyDescent="0.15">
      <c r="A318">
        <f t="shared" si="98"/>
        <v>12</v>
      </c>
      <c r="B318" s="1">
        <v>39783</v>
      </c>
      <c r="C318" s="29">
        <v>1701.454</v>
      </c>
      <c r="D318" s="43">
        <f>SUM(C316:C318)</f>
        <v>5877.6049999999996</v>
      </c>
      <c r="E318" s="30">
        <f t="shared" si="99"/>
        <v>25264.451000000001</v>
      </c>
      <c r="F318" s="4">
        <f t="shared" si="109"/>
        <v>25264.451000000001</v>
      </c>
      <c r="G318" s="47">
        <v>19357</v>
      </c>
      <c r="H318" s="90">
        <f t="shared" si="101"/>
        <v>18961.513666666666</v>
      </c>
      <c r="I318" s="81">
        <f t="shared" si="103"/>
        <v>443.45366666666814</v>
      </c>
      <c r="J318" s="95">
        <f t="shared" si="102"/>
        <v>1258.0003333333318</v>
      </c>
      <c r="K318" s="98">
        <f>SUM(J316:J318)</f>
        <v>4516.1100000000006</v>
      </c>
      <c r="L318" s="30">
        <f t="shared" si="114"/>
        <v>22953.99</v>
      </c>
      <c r="M318" s="91">
        <f t="shared" si="112"/>
        <v>22953.99</v>
      </c>
      <c r="N318" s="94">
        <f t="shared" si="139"/>
        <v>4.1472609214584955E-2</v>
      </c>
      <c r="O318" s="94">
        <f t="shared" si="140"/>
        <v>-1.149549333217792E-2</v>
      </c>
      <c r="P318" s="81">
        <f t="shared" si="141"/>
        <v>-266.93599999999788</v>
      </c>
      <c r="Q318" s="92">
        <f t="shared" si="113"/>
        <v>0.82606612909854293</v>
      </c>
      <c r="R318" s="6"/>
      <c r="T318" s="12">
        <f t="shared" si="134"/>
        <v>6.734577371184515E-2</v>
      </c>
      <c r="U318" s="12">
        <f t="shared" si="135"/>
        <v>5.4805301097252887E-2</v>
      </c>
      <c r="V318" s="5"/>
    </row>
    <row r="319" spans="1:22" x14ac:dyDescent="0.15">
      <c r="A319">
        <f t="shared" si="98"/>
        <v>1</v>
      </c>
      <c r="B319" s="1">
        <v>39814</v>
      </c>
      <c r="C319" s="29">
        <v>2061.2240000000002</v>
      </c>
      <c r="D319" s="43"/>
      <c r="E319" s="30">
        <f t="shared" si="99"/>
        <v>2061.2240000000002</v>
      </c>
      <c r="F319" s="30">
        <f t="shared" si="109"/>
        <v>25405.25</v>
      </c>
      <c r="G319" s="62">
        <v>20042.925999999999</v>
      </c>
      <c r="H319" s="90">
        <f t="shared" si="101"/>
        <v>19474.110666666667</v>
      </c>
      <c r="I319" s="81">
        <f t="shared" si="103"/>
        <v>512.59700000000157</v>
      </c>
      <c r="J319" s="95">
        <f t="shared" si="102"/>
        <v>1548.6269999999986</v>
      </c>
      <c r="K319" s="98"/>
      <c r="L319" s="30">
        <f t="shared" si="114"/>
        <v>1548.6269999999986</v>
      </c>
      <c r="M319" s="96">
        <f t="shared" si="112"/>
        <v>22881.923999999999</v>
      </c>
      <c r="N319" s="94">
        <f t="shared" si="139"/>
        <v>3.5097391172257186E-2</v>
      </c>
      <c r="O319" s="94">
        <f t="shared" si="140"/>
        <v>-3.1395848826283324E-3</v>
      </c>
      <c r="P319" s="81">
        <f t="shared" si="141"/>
        <v>-72.066000000002532</v>
      </c>
      <c r="Q319" s="92">
        <f t="shared" si="113"/>
        <v>0.8510696332470411</v>
      </c>
      <c r="R319" s="6">
        <v>2013</v>
      </c>
      <c r="T319" s="12">
        <f t="shared" ref="T319:T330" si="142">C319/F$330</f>
        <v>9.6500312620480616E-2</v>
      </c>
      <c r="U319" s="12">
        <f t="shared" ref="U319:U330" si="143">J319/M$330</f>
        <v>6.0825865422952222E-2</v>
      </c>
      <c r="V319" s="5"/>
    </row>
    <row r="320" spans="1:22" x14ac:dyDescent="0.15">
      <c r="A320">
        <f t="shared" si="98"/>
        <v>2</v>
      </c>
      <c r="B320" s="1">
        <v>39845</v>
      </c>
      <c r="C320" s="29">
        <v>1701.4649999999999</v>
      </c>
      <c r="D320" s="43"/>
      <c r="E320" s="30">
        <f t="shared" si="99"/>
        <v>3762.6890000000003</v>
      </c>
      <c r="F320" s="30">
        <f t="shared" si="109"/>
        <v>25140.110000000004</v>
      </c>
      <c r="G320" s="47">
        <v>19706</v>
      </c>
      <c r="H320" s="90">
        <f t="shared" si="101"/>
        <v>19701.975333333332</v>
      </c>
      <c r="I320" s="81">
        <f t="shared" si="103"/>
        <v>227.86466666666456</v>
      </c>
      <c r="J320" s="90">
        <f t="shared" si="102"/>
        <v>1473.6003333333354</v>
      </c>
      <c r="K320" s="98"/>
      <c r="L320" s="30">
        <f t="shared" si="114"/>
        <v>3022.2273333333342</v>
      </c>
      <c r="M320" s="96">
        <f t="shared" si="112"/>
        <v>22416.841333333337</v>
      </c>
      <c r="N320" s="94">
        <f t="shared" ref="N320:N326" si="144">M320/M308-1</f>
        <v>-4.1108945346844949E-3</v>
      </c>
      <c r="O320" s="94">
        <f t="shared" si="140"/>
        <v>-2.0325330451524182E-2</v>
      </c>
      <c r="P320" s="81">
        <f t="shared" si="141"/>
        <v>-465.08266666666168</v>
      </c>
      <c r="Q320" s="92">
        <f t="shared" si="113"/>
        <v>0.87889167971390059</v>
      </c>
      <c r="R320" s="6"/>
      <c r="T320" s="12">
        <f t="shared" si="142"/>
        <v>7.9657477505019364E-2</v>
      </c>
      <c r="U320" s="12">
        <f t="shared" si="143"/>
        <v>5.7879021586573834E-2</v>
      </c>
      <c r="V320" s="5"/>
    </row>
    <row r="321" spans="1:22" x14ac:dyDescent="0.15">
      <c r="A321">
        <f t="shared" si="98"/>
        <v>3</v>
      </c>
      <c r="B321" s="1">
        <v>39873</v>
      </c>
      <c r="C321" s="29">
        <v>1724.8689999999999</v>
      </c>
      <c r="D321" s="43">
        <f>SUM(C319:C321)</f>
        <v>5487.558</v>
      </c>
      <c r="E321" s="30">
        <f t="shared" si="99"/>
        <v>5487.558</v>
      </c>
      <c r="F321" s="30">
        <f t="shared" si="109"/>
        <v>24700.704000000002</v>
      </c>
      <c r="G321" s="47">
        <v>19269.488000000001</v>
      </c>
      <c r="H321" s="90">
        <f t="shared" si="101"/>
        <v>19672.804666666667</v>
      </c>
      <c r="I321" s="81">
        <f t="shared" si="103"/>
        <v>-29.170666666665056</v>
      </c>
      <c r="J321" s="90">
        <f t="shared" si="102"/>
        <v>1754.039666666665</v>
      </c>
      <c r="K321" s="98">
        <f>SUM(J319:J321)</f>
        <v>4776.2669999999989</v>
      </c>
      <c r="L321" s="30">
        <f t="shared" si="114"/>
        <v>4776.2669999999989</v>
      </c>
      <c r="M321" s="96">
        <f t="shared" si="112"/>
        <v>21963.666666666664</v>
      </c>
      <c r="N321" s="94">
        <f t="shared" si="144"/>
        <v>-3.8489699059723326E-2</v>
      </c>
      <c r="O321" s="94">
        <f t="shared" si="140"/>
        <v>-2.0215812742217731E-2</v>
      </c>
      <c r="P321" s="81">
        <f t="shared" si="141"/>
        <v>-453.17466666667315</v>
      </c>
      <c r="Q321" s="92">
        <f t="shared" si="113"/>
        <v>0.89569765218315112</v>
      </c>
      <c r="R321" s="6"/>
      <c r="T321" s="12">
        <f t="shared" si="142"/>
        <v>8.0753182443720706E-2</v>
      </c>
      <c r="U321" s="12">
        <f t="shared" si="143"/>
        <v>6.8893917457971895E-2</v>
      </c>
      <c r="V321" s="5"/>
    </row>
    <row r="322" spans="1:22" x14ac:dyDescent="0.15">
      <c r="A322">
        <f t="shared" si="98"/>
        <v>4</v>
      </c>
      <c r="B322" s="1">
        <v>39904</v>
      </c>
      <c r="C322" s="29">
        <v>1722.1679999999999</v>
      </c>
      <c r="D322" s="43"/>
      <c r="E322" s="30">
        <f t="shared" si="99"/>
        <v>7209.7259999999997</v>
      </c>
      <c r="F322" s="30">
        <f t="shared" si="109"/>
        <v>24392.195999999996</v>
      </c>
      <c r="G322" s="47">
        <v>19071.685000000001</v>
      </c>
      <c r="H322" s="90">
        <f t="shared" si="101"/>
        <v>19349.057666666664</v>
      </c>
      <c r="I322" s="81">
        <f t="shared" si="103"/>
        <v>-323.74700000000303</v>
      </c>
      <c r="J322" s="90">
        <f t="shared" si="102"/>
        <v>2045.9150000000029</v>
      </c>
      <c r="K322" s="98"/>
      <c r="L322" s="30">
        <f t="shared" si="114"/>
        <v>6822.1820000000016</v>
      </c>
      <c r="M322" s="96">
        <f t="shared" si="112"/>
        <v>21824.119000000002</v>
      </c>
      <c r="N322" s="94">
        <f t="shared" si="144"/>
        <v>-6.6792981697756826E-2</v>
      </c>
      <c r="O322" s="94">
        <f t="shared" ref="O322" si="145">M322/M321-1</f>
        <v>-6.3535687726697931E-3</v>
      </c>
      <c r="P322" s="81">
        <f t="shared" ref="P322" si="146">M322-M321</f>
        <v>-139.54766666666183</v>
      </c>
      <c r="Q322" s="92">
        <f t="shared" si="113"/>
        <v>0.88659054996294062</v>
      </c>
      <c r="R322" s="6"/>
      <c r="T322" s="12">
        <f t="shared" si="142"/>
        <v>8.0626729741642755E-2</v>
      </c>
      <c r="U322" s="12">
        <f t="shared" si="143"/>
        <v>8.0357988370859862E-2</v>
      </c>
      <c r="V322" s="5"/>
    </row>
    <row r="323" spans="1:22" x14ac:dyDescent="0.15">
      <c r="A323">
        <f t="shared" si="98"/>
        <v>5</v>
      </c>
      <c r="B323" s="1">
        <v>39934</v>
      </c>
      <c r="C323" s="29">
        <v>1750.7539999999999</v>
      </c>
      <c r="D323" s="43"/>
      <c r="E323" s="30">
        <f t="shared" si="99"/>
        <v>8960.48</v>
      </c>
      <c r="F323" s="30">
        <f t="shared" si="109"/>
        <v>23867.506999999998</v>
      </c>
      <c r="G323" s="47">
        <v>18074.13</v>
      </c>
      <c r="H323" s="90">
        <f t="shared" si="101"/>
        <v>18805.100999999999</v>
      </c>
      <c r="I323" s="81">
        <f t="shared" si="103"/>
        <v>-543.95666666666511</v>
      </c>
      <c r="J323" s="90">
        <f t="shared" si="102"/>
        <v>2294.710666666665</v>
      </c>
      <c r="K323" s="98"/>
      <c r="L323" s="30">
        <f t="shared" si="114"/>
        <v>9116.8926666666666</v>
      </c>
      <c r="M323" s="96">
        <f t="shared" si="112"/>
        <v>21904.81</v>
      </c>
      <c r="N323" s="94">
        <f t="shared" si="144"/>
        <v>-8.2854075130387561E-2</v>
      </c>
      <c r="O323" s="94">
        <f t="shared" ref="O323" si="147">M323/M322-1</f>
        <v>3.6973313791039963E-3</v>
      </c>
      <c r="P323" s="81">
        <f t="shared" ref="P323" si="148">M323-M322</f>
        <v>80.690999999998894</v>
      </c>
      <c r="Q323" s="92">
        <f t="shared" si="113"/>
        <v>0.85849185635483705</v>
      </c>
      <c r="R323" s="6"/>
      <c r="T323" s="12">
        <f t="shared" si="142"/>
        <v>8.1965040345715418E-2</v>
      </c>
      <c r="U323" s="12">
        <f t="shared" si="143"/>
        <v>9.0130006899840742E-2</v>
      </c>
      <c r="V323" s="5"/>
    </row>
    <row r="324" spans="1:22" x14ac:dyDescent="0.15">
      <c r="A324">
        <f t="shared" si="98"/>
        <v>6</v>
      </c>
      <c r="B324" s="1">
        <v>39965</v>
      </c>
      <c r="C324" s="29">
        <v>1609.116</v>
      </c>
      <c r="D324" s="43">
        <f>SUM(C322:C324)</f>
        <v>5082.0379999999996</v>
      </c>
      <c r="E324" s="30">
        <f t="shared" si="99"/>
        <v>10569.596</v>
      </c>
      <c r="F324" s="30">
        <f t="shared" si="109"/>
        <v>23197.845000000001</v>
      </c>
      <c r="G324" s="47">
        <v>17978.003000000001</v>
      </c>
      <c r="H324" s="90">
        <f t="shared" si="101"/>
        <v>18374.606</v>
      </c>
      <c r="I324" s="81">
        <f t="shared" si="103"/>
        <v>-430.49499999999898</v>
      </c>
      <c r="J324" s="90">
        <f t="shared" si="102"/>
        <v>2039.610999999999</v>
      </c>
      <c r="K324" s="98">
        <f>SUM(J322:J324)</f>
        <v>6380.2366666666667</v>
      </c>
      <c r="L324" s="30">
        <f t="shared" si="114"/>
        <v>11156.503666666666</v>
      </c>
      <c r="M324" s="96">
        <f t="shared" si="112"/>
        <v>21675.779000000002</v>
      </c>
      <c r="N324" s="94">
        <f t="shared" si="144"/>
        <v>-9.9435242587569306E-2</v>
      </c>
      <c r="O324" s="94">
        <f t="shared" ref="O324" si="149">M324/M323-1</f>
        <v>-1.0455740086309784E-2</v>
      </c>
      <c r="P324" s="81">
        <f t="shared" ref="P324" si="150">M324-M323</f>
        <v>-229.03099999999904</v>
      </c>
      <c r="Q324" s="92">
        <f t="shared" si="113"/>
        <v>0.84770222099053505</v>
      </c>
      <c r="R324" s="6"/>
      <c r="T324" s="12">
        <f t="shared" si="142"/>
        <v>7.53339748822143E-2</v>
      </c>
      <c r="U324" s="12">
        <f t="shared" si="143"/>
        <v>8.0110384360580725E-2</v>
      </c>
      <c r="V324" s="5"/>
    </row>
    <row r="325" spans="1:22" x14ac:dyDescent="0.15">
      <c r="A325">
        <f t="shared" si="98"/>
        <v>7</v>
      </c>
      <c r="B325" s="1">
        <v>39995</v>
      </c>
      <c r="C325" s="29">
        <v>1804.9839999999999</v>
      </c>
      <c r="D325" s="43"/>
      <c r="E325" s="30">
        <f t="shared" si="99"/>
        <v>12374.58</v>
      </c>
      <c r="F325" s="30">
        <f t="shared" si="109"/>
        <v>22875.331000000002</v>
      </c>
      <c r="G325" s="47">
        <v>17579.496999999999</v>
      </c>
      <c r="H325" s="90">
        <f t="shared" si="101"/>
        <v>17877.210000000003</v>
      </c>
      <c r="I325" s="81">
        <f t="shared" si="103"/>
        <v>-497.395999999997</v>
      </c>
      <c r="J325" s="90">
        <f t="shared" si="102"/>
        <v>2302.3799999999969</v>
      </c>
      <c r="K325" s="98"/>
      <c r="L325" s="30">
        <f t="shared" si="114"/>
        <v>13458.883666666663</v>
      </c>
      <c r="M325" s="96">
        <f t="shared" si="112"/>
        <v>21942.613999999994</v>
      </c>
      <c r="N325" s="94">
        <f t="shared" si="144"/>
        <v>-9.6356175332746097E-2</v>
      </c>
      <c r="O325" s="94">
        <f t="shared" ref="O325" si="151">M325/M324-1</f>
        <v>1.2310284211699773E-2</v>
      </c>
      <c r="P325" s="81">
        <f t="shared" ref="P325" si="152">M325-M324</f>
        <v>266.83499999999185</v>
      </c>
      <c r="Q325" s="92">
        <f t="shared" si="113"/>
        <v>0.81472562931654391</v>
      </c>
      <c r="R325" s="6"/>
      <c r="T325" s="12">
        <f t="shared" si="142"/>
        <v>8.4503925956114223E-2</v>
      </c>
      <c r="U325" s="12">
        <f t="shared" si="143"/>
        <v>9.043123749779429E-2</v>
      </c>
      <c r="V325" s="5"/>
    </row>
    <row r="326" spans="1:22" x14ac:dyDescent="0.15">
      <c r="A326">
        <f t="shared" si="98"/>
        <v>8</v>
      </c>
      <c r="B326" s="1">
        <v>40026</v>
      </c>
      <c r="C326" s="29">
        <v>1915.7650000000001</v>
      </c>
      <c r="D326" s="43"/>
      <c r="E326" s="30">
        <f t="shared" si="99"/>
        <v>14290.344999999999</v>
      </c>
      <c r="F326" s="30">
        <f t="shared" si="109"/>
        <v>22255.465</v>
      </c>
      <c r="G326" s="47">
        <v>17023.982</v>
      </c>
      <c r="H326" s="90">
        <f t="shared" si="101"/>
        <v>17527.160666666667</v>
      </c>
      <c r="I326" s="81">
        <f t="shared" si="103"/>
        <v>-350.04933333333611</v>
      </c>
      <c r="J326" s="90">
        <f t="shared" si="102"/>
        <v>2265.8143333333364</v>
      </c>
      <c r="K326" s="98"/>
      <c r="L326" s="30">
        <f t="shared" si="114"/>
        <v>15724.698</v>
      </c>
      <c r="M326" s="96">
        <f t="shared" si="112"/>
        <v>22011.339999999997</v>
      </c>
      <c r="N326" s="94">
        <f t="shared" si="144"/>
        <v>-9.3040135166289062E-2</v>
      </c>
      <c r="O326" s="94">
        <f t="shared" ref="O326" si="153">M326/M325-1</f>
        <v>3.1320789765523216E-3</v>
      </c>
      <c r="P326" s="81">
        <f t="shared" ref="P326" si="154">M326-M325</f>
        <v>68.726000000002387</v>
      </c>
      <c r="Q326" s="92">
        <f t="shared" si="113"/>
        <v>0.79627867574925781</v>
      </c>
      <c r="R326" s="11"/>
      <c r="T326" s="12">
        <f t="shared" si="142"/>
        <v>8.9690359421089147E-2</v>
      </c>
      <c r="U326" s="12">
        <f t="shared" si="143"/>
        <v>8.8995037354204637E-2</v>
      </c>
      <c r="V326" s="5"/>
    </row>
    <row r="327" spans="1:22" x14ac:dyDescent="0.15">
      <c r="A327">
        <f t="shared" si="98"/>
        <v>9</v>
      </c>
      <c r="B327" s="1">
        <v>40057</v>
      </c>
      <c r="C327" s="29">
        <v>1753.3920000000001</v>
      </c>
      <c r="D327" s="43">
        <f>SUM(C325:C327)</f>
        <v>5474.1409999999996</v>
      </c>
      <c r="E327" s="30">
        <f t="shared" si="99"/>
        <v>16043.736999999999</v>
      </c>
      <c r="F327" s="30">
        <f t="shared" si="109"/>
        <v>21921.342000000001</v>
      </c>
      <c r="G327" s="47">
        <v>16809.111000000001</v>
      </c>
      <c r="H327" s="90">
        <f t="shared" si="101"/>
        <v>17137.53</v>
      </c>
      <c r="I327" s="81">
        <f t="shared" si="103"/>
        <v>-389.63066666666782</v>
      </c>
      <c r="J327" s="90">
        <f t="shared" si="102"/>
        <v>2143.0226666666676</v>
      </c>
      <c r="K327" s="98">
        <f>SUM(J325:J327)</f>
        <v>6711.2170000000006</v>
      </c>
      <c r="L327" s="30">
        <f t="shared" si="114"/>
        <v>17867.720666666668</v>
      </c>
      <c r="M327" s="96">
        <f t="shared" si="112"/>
        <v>22383.830666666665</v>
      </c>
      <c r="N327" s="94">
        <f t="shared" ref="N327" si="155">M327/M315-1</f>
        <v>-6.3130330812979696E-2</v>
      </c>
      <c r="O327" s="94">
        <f t="shared" ref="O327" si="156">M327/M326-1</f>
        <v>1.6922671071669004E-2</v>
      </c>
      <c r="P327" s="81">
        <f t="shared" ref="P327" si="157">M327-M326</f>
        <v>372.4906666666684</v>
      </c>
      <c r="Q327" s="92">
        <f t="shared" si="113"/>
        <v>0.76562096341805774</v>
      </c>
      <c r="R327" s="11"/>
      <c r="T327" s="12">
        <f t="shared" si="142"/>
        <v>8.2088543577141418E-2</v>
      </c>
      <c r="U327" s="12">
        <f t="shared" si="143"/>
        <v>8.4172113957074912E-2</v>
      </c>
      <c r="V327" s="5"/>
    </row>
    <row r="328" spans="1:22" x14ac:dyDescent="0.15">
      <c r="A328">
        <f t="shared" ref="A328:A387" si="158">MONTH(B328)</f>
        <v>10</v>
      </c>
      <c r="B328" s="1">
        <v>40087</v>
      </c>
      <c r="C328" s="29">
        <v>2072.87</v>
      </c>
      <c r="D328" s="43"/>
      <c r="E328" s="30">
        <f t="shared" ref="E328:E367" si="159">IF(MONTH($B328)=1,C328,C328+E327)</f>
        <v>18116.607</v>
      </c>
      <c r="F328" s="30">
        <f t="shared" si="109"/>
        <v>21717.58</v>
      </c>
      <c r="G328" s="47">
        <v>16633.923999999999</v>
      </c>
      <c r="H328" s="90">
        <f t="shared" si="101"/>
        <v>16822.339</v>
      </c>
      <c r="I328" s="81">
        <f t="shared" si="103"/>
        <v>-315.19099999999889</v>
      </c>
      <c r="J328" s="90">
        <f t="shared" si="102"/>
        <v>2388.0609999999988</v>
      </c>
      <c r="K328" s="98"/>
      <c r="L328" s="30">
        <f t="shared" si="114"/>
        <v>20255.781666666666</v>
      </c>
      <c r="M328" s="96">
        <f t="shared" si="112"/>
        <v>23035.260000000002</v>
      </c>
      <c r="N328" s="94">
        <f t="shared" ref="N328" si="160">M328/M316-1</f>
        <v>-2.2988846194449075E-2</v>
      </c>
      <c r="O328" s="94">
        <f t="shared" ref="O328" si="161">M328/M327-1</f>
        <v>2.9102674293521424E-2</v>
      </c>
      <c r="P328" s="81">
        <f t="shared" ref="P328" si="162">M328-M327</f>
        <v>651.42933333333713</v>
      </c>
      <c r="Q328" s="92">
        <f t="shared" si="113"/>
        <v>0.73028648254892714</v>
      </c>
      <c r="R328" s="11"/>
      <c r="T328" s="12">
        <f t="shared" si="142"/>
        <v>9.7045543338140652E-2</v>
      </c>
      <c r="U328" s="12">
        <f t="shared" si="143"/>
        <v>9.3796554630521597E-2</v>
      </c>
      <c r="V328" s="5"/>
    </row>
    <row r="329" spans="1:22" x14ac:dyDescent="0.15">
      <c r="A329">
        <f t="shared" si="158"/>
        <v>11</v>
      </c>
      <c r="B329" s="1">
        <v>40118</v>
      </c>
      <c r="C329" s="29">
        <v>1717.3030000000001</v>
      </c>
      <c r="D329" s="43"/>
      <c r="E329" s="30">
        <f t="shared" si="159"/>
        <v>19833.91</v>
      </c>
      <c r="F329" s="30">
        <f t="shared" si="109"/>
        <v>21535.364000000001</v>
      </c>
      <c r="G329" s="47">
        <v>16326.449000000001</v>
      </c>
      <c r="H329" s="90">
        <f t="shared" si="101"/>
        <v>16589.828000000001</v>
      </c>
      <c r="I329" s="81">
        <f t="shared" si="103"/>
        <v>-232.5109999999986</v>
      </c>
      <c r="J329" s="90">
        <f t="shared" si="102"/>
        <v>1949.8139999999987</v>
      </c>
      <c r="K329" s="98"/>
      <c r="L329" s="30">
        <f t="shared" si="114"/>
        <v>22205.595666666664</v>
      </c>
      <c r="M329" s="96">
        <f t="shared" si="112"/>
        <v>23463.595999999994</v>
      </c>
      <c r="N329" s="94">
        <f t="shared" ref="N329" si="163">M329/M317-1</f>
        <v>1.0450487633438588E-2</v>
      </c>
      <c r="O329" s="94">
        <f t="shared" ref="O329" si="164">M329/M328-1</f>
        <v>1.8594797714460043E-2</v>
      </c>
      <c r="P329" s="81">
        <f t="shared" ref="P329" si="165">M329-M328</f>
        <v>428.33599999999205</v>
      </c>
      <c r="Q329" s="92">
        <f t="shared" si="113"/>
        <v>0.70704541622690764</v>
      </c>
      <c r="R329" s="11"/>
      <c r="T329" s="12">
        <f t="shared" si="142"/>
        <v>8.0398965063520136E-2</v>
      </c>
      <c r="U329" s="12">
        <f t="shared" si="143"/>
        <v>7.6583401919111699E-2</v>
      </c>
      <c r="V329" s="5"/>
    </row>
    <row r="330" spans="1:22" x14ac:dyDescent="0.15">
      <c r="A330">
        <f t="shared" si="158"/>
        <v>12</v>
      </c>
      <c r="B330" s="1">
        <v>40148</v>
      </c>
      <c r="C330" s="63">
        <v>1525.855</v>
      </c>
      <c r="D330" s="68">
        <f>SUM(C328:C330)</f>
        <v>5316.0280000000002</v>
      </c>
      <c r="E330" s="30">
        <f t="shared" si="159"/>
        <v>21359.764999999999</v>
      </c>
      <c r="F330" s="30">
        <f t="shared" si="109"/>
        <v>21359.764999999999</v>
      </c>
      <c r="G330" s="69">
        <f>18266.751</f>
        <v>18266.751</v>
      </c>
      <c r="H330" s="90">
        <f t="shared" ref="H330:H364" si="166">AVERAGE(G328:G330)</f>
        <v>17075.707999999999</v>
      </c>
      <c r="I330" s="81">
        <f t="shared" si="103"/>
        <v>485.87999999999738</v>
      </c>
      <c r="J330" s="90">
        <f>C330-I330+2214.437</f>
        <v>3254.4120000000025</v>
      </c>
      <c r="K330" s="100">
        <f>SUM(J328:J330)</f>
        <v>7592.2870000000003</v>
      </c>
      <c r="L330" s="30">
        <f t="shared" si="114"/>
        <v>25460.007666666668</v>
      </c>
      <c r="M330" s="91">
        <f t="shared" si="112"/>
        <v>25460.007666666668</v>
      </c>
      <c r="N330" s="101">
        <f t="shared" ref="N330" si="167">M330/M318-1</f>
        <v>0.10917568870016359</v>
      </c>
      <c r="O330" s="101">
        <f t="shared" ref="O330" si="168">M330/M329-1</f>
        <v>8.508549442577662E-2</v>
      </c>
      <c r="P330" s="102">
        <f t="shared" ref="P330" si="169">M330-M329</f>
        <v>1996.4116666666741</v>
      </c>
      <c r="Q330" s="92">
        <f t="shared" si="113"/>
        <v>0.67068746496711573</v>
      </c>
      <c r="R330" s="11"/>
      <c r="T330" s="12">
        <f t="shared" si="142"/>
        <v>7.1435945105201307E-2</v>
      </c>
      <c r="U330" s="12">
        <f t="shared" si="143"/>
        <v>0.12782447054251356</v>
      </c>
      <c r="V330" s="5"/>
    </row>
    <row r="331" spans="1:22" x14ac:dyDescent="0.15">
      <c r="A331">
        <f t="shared" si="158"/>
        <v>1</v>
      </c>
      <c r="B331" s="1">
        <v>40179</v>
      </c>
      <c r="C331" s="63">
        <v>1562.7860000000001</v>
      </c>
      <c r="D331" s="68"/>
      <c r="E331" s="30">
        <f t="shared" si="159"/>
        <v>1562.7860000000001</v>
      </c>
      <c r="F331" s="30">
        <f t="shared" si="109"/>
        <v>20861.326999999997</v>
      </c>
      <c r="G331" s="69">
        <v>17987.458999999999</v>
      </c>
      <c r="H331" s="90">
        <f t="shared" si="166"/>
        <v>17526.886333333332</v>
      </c>
      <c r="I331" s="81">
        <f t="shared" ref="I331:I364" si="170">H331-H330</f>
        <v>451.17833333333328</v>
      </c>
      <c r="J331" s="90">
        <f t="shared" ref="J331:J364" si="171">C331-I331</f>
        <v>1111.6076666666668</v>
      </c>
      <c r="K331" s="100"/>
      <c r="L331" s="30">
        <f t="shared" si="114"/>
        <v>1111.6076666666668</v>
      </c>
      <c r="M331" s="96">
        <f t="shared" si="112"/>
        <v>25022.988333333335</v>
      </c>
      <c r="N331" s="101">
        <f t="shared" ref="N331" si="172">M331/M319-1</f>
        <v>9.3570118200433372E-2</v>
      </c>
      <c r="O331" s="101">
        <f t="shared" ref="O331" si="173">M331/M330-1</f>
        <v>-1.7164933296760054E-2</v>
      </c>
      <c r="P331" s="102">
        <f t="shared" ref="P331" si="174">M331-M330</f>
        <v>-437.01933333333363</v>
      </c>
      <c r="Q331" s="92">
        <f t="shared" si="113"/>
        <v>0.70043138332864974</v>
      </c>
      <c r="R331" s="6">
        <v>2014</v>
      </c>
      <c r="T331" s="12">
        <f t="shared" ref="T331:T342" si="175">C331/F$342</f>
        <v>7.6048372804258746E-2</v>
      </c>
      <c r="U331" s="12">
        <f t="shared" ref="U331:U342" si="176">J331/M$342</f>
        <v>5.0719817813870166E-2</v>
      </c>
      <c r="V331" s="5"/>
    </row>
    <row r="332" spans="1:22" x14ac:dyDescent="0.15">
      <c r="A332">
        <f t="shared" si="158"/>
        <v>2</v>
      </c>
      <c r="B332" s="1">
        <v>40210</v>
      </c>
      <c r="C332" s="63">
        <v>1428.0450000000001</v>
      </c>
      <c r="D332" s="68"/>
      <c r="E332" s="30">
        <f t="shared" si="159"/>
        <v>2990.8310000000001</v>
      </c>
      <c r="F332" s="30">
        <f t="shared" si="109"/>
        <v>20587.906999999999</v>
      </c>
      <c r="G332" s="69">
        <v>17930.526999999998</v>
      </c>
      <c r="H332" s="90">
        <f t="shared" si="166"/>
        <v>18061.578999999998</v>
      </c>
      <c r="I332" s="81">
        <f t="shared" si="170"/>
        <v>534.6926666666659</v>
      </c>
      <c r="J332" s="90">
        <f t="shared" si="171"/>
        <v>893.35233333333417</v>
      </c>
      <c r="K332" s="100"/>
      <c r="L332" s="30">
        <f t="shared" si="114"/>
        <v>2004.9600000000009</v>
      </c>
      <c r="M332" s="96">
        <f t="shared" si="112"/>
        <v>24442.740333333335</v>
      </c>
      <c r="N332" s="101"/>
      <c r="O332" s="101"/>
      <c r="P332" s="102"/>
      <c r="Q332" s="92">
        <f t="shared" si="113"/>
        <v>0.7389342910691914</v>
      </c>
      <c r="R332" s="11"/>
      <c r="T332" s="12">
        <f t="shared" si="175"/>
        <v>6.9491599324064637E-2</v>
      </c>
      <c r="U332" s="12">
        <f t="shared" si="176"/>
        <v>4.0761384568472614E-2</v>
      </c>
      <c r="V332" s="5"/>
    </row>
    <row r="333" spans="1:22" x14ac:dyDescent="0.15">
      <c r="A333">
        <f t="shared" si="158"/>
        <v>3</v>
      </c>
      <c r="B333" s="1">
        <v>40238</v>
      </c>
      <c r="C333" s="63">
        <v>1641.75</v>
      </c>
      <c r="D333" s="68">
        <f>SUM(C331:C333)</f>
        <v>4632.5810000000001</v>
      </c>
      <c r="E333" s="30">
        <f t="shared" si="159"/>
        <v>4632.5810000000001</v>
      </c>
      <c r="F333" s="30">
        <f t="shared" si="109"/>
        <v>20504.788</v>
      </c>
      <c r="G333" s="69">
        <v>17104.504000000001</v>
      </c>
      <c r="H333" s="90">
        <f t="shared" si="166"/>
        <v>17674.163333333334</v>
      </c>
      <c r="I333" s="81">
        <f t="shared" si="170"/>
        <v>-387.41566666666404</v>
      </c>
      <c r="J333" s="90">
        <f t="shared" si="171"/>
        <v>2029.165666666664</v>
      </c>
      <c r="K333" s="100">
        <f>SUM(J331:J333)</f>
        <v>4034.125666666665</v>
      </c>
      <c r="L333" s="30">
        <f t="shared" si="114"/>
        <v>4034.125666666665</v>
      </c>
      <c r="M333" s="96">
        <f t="shared" si="112"/>
        <v>24717.866333333335</v>
      </c>
      <c r="N333" s="101"/>
      <c r="O333" s="101"/>
      <c r="P333" s="102"/>
      <c r="Q333" s="92">
        <f t="shared" si="113"/>
        <v>0.71503596204413489</v>
      </c>
      <c r="R333" s="11"/>
      <c r="T333" s="12">
        <f t="shared" si="175"/>
        <v>7.9890923038337808E-2</v>
      </c>
      <c r="U333" s="12">
        <f t="shared" si="176"/>
        <v>9.2585645109944603E-2</v>
      </c>
      <c r="V333" s="5"/>
    </row>
    <row r="334" spans="1:22" x14ac:dyDescent="0.15">
      <c r="A334">
        <f t="shared" si="158"/>
        <v>4</v>
      </c>
      <c r="B334" s="1">
        <v>40269</v>
      </c>
      <c r="C334" s="63">
        <v>1557.5319999999999</v>
      </c>
      <c r="D334" s="68"/>
      <c r="E334" s="30">
        <f t="shared" si="159"/>
        <v>6190.1130000000003</v>
      </c>
      <c r="F334" s="30">
        <f t="shared" si="109"/>
        <v>20340.152000000002</v>
      </c>
      <c r="G334" s="69">
        <v>16525.455999999998</v>
      </c>
      <c r="H334" s="90">
        <f t="shared" si="166"/>
        <v>17186.829000000002</v>
      </c>
      <c r="I334" s="81">
        <f t="shared" si="170"/>
        <v>-487.33433333333232</v>
      </c>
      <c r="J334" s="90">
        <f t="shared" si="171"/>
        <v>2044.8663333333322</v>
      </c>
      <c r="K334" s="100"/>
      <c r="L334" s="30">
        <f t="shared" si="114"/>
        <v>6078.9919999999975</v>
      </c>
      <c r="M334" s="96">
        <f t="shared" si="112"/>
        <v>24716.817666666659</v>
      </c>
      <c r="N334" s="101"/>
      <c r="O334" s="101"/>
      <c r="P334" s="102"/>
      <c r="Q334" s="92">
        <f t="shared" si="113"/>
        <v>0.69534958876111008</v>
      </c>
      <c r="R334" s="11"/>
      <c r="T334" s="12">
        <f t="shared" si="175"/>
        <v>7.5792702385715463E-2</v>
      </c>
      <c r="U334" s="12">
        <f t="shared" si="176"/>
        <v>9.3302026416739334E-2</v>
      </c>
      <c r="V334" s="5"/>
    </row>
    <row r="335" spans="1:22" x14ac:dyDescent="0.15">
      <c r="A335">
        <f t="shared" si="158"/>
        <v>5</v>
      </c>
      <c r="B335" s="1">
        <v>40299</v>
      </c>
      <c r="C335" s="63">
        <v>1551.3520000000001</v>
      </c>
      <c r="D335" s="68"/>
      <c r="E335" s="30">
        <f t="shared" si="159"/>
        <v>7741.4650000000001</v>
      </c>
      <c r="F335" s="30">
        <f t="shared" si="109"/>
        <v>20140.75</v>
      </c>
      <c r="G335" s="69">
        <v>16757.127</v>
      </c>
      <c r="H335" s="90">
        <f t="shared" si="166"/>
        <v>16795.695666666667</v>
      </c>
      <c r="I335" s="81">
        <f t="shared" si="170"/>
        <v>-391.13333333333503</v>
      </c>
      <c r="J335" s="90">
        <f t="shared" si="171"/>
        <v>1942.4853333333351</v>
      </c>
      <c r="K335" s="100"/>
      <c r="L335" s="30">
        <f t="shared" si="114"/>
        <v>8021.4773333333324</v>
      </c>
      <c r="M335" s="96">
        <f t="shared" si="112"/>
        <v>24364.592333333334</v>
      </c>
      <c r="N335" s="101"/>
      <c r="O335" s="101"/>
      <c r="P335" s="102"/>
      <c r="Q335" s="92">
        <f t="shared" si="113"/>
        <v>0.68934852005253466</v>
      </c>
      <c r="R335" s="11"/>
      <c r="T335" s="12">
        <f t="shared" si="175"/>
        <v>7.5491970907489839E-2</v>
      </c>
      <c r="U335" s="12">
        <f t="shared" si="176"/>
        <v>8.8630642957165898E-2</v>
      </c>
      <c r="V335" s="5"/>
    </row>
    <row r="336" spans="1:22" x14ac:dyDescent="0.15">
      <c r="A336">
        <f t="shared" si="158"/>
        <v>6</v>
      </c>
      <c r="B336" s="1">
        <v>40330</v>
      </c>
      <c r="C336" s="63">
        <v>1711.075</v>
      </c>
      <c r="D336" s="68">
        <f>SUM(C334:C336)</f>
        <v>4819.9589999999998</v>
      </c>
      <c r="E336" s="30">
        <f t="shared" si="159"/>
        <v>9452.5400000000009</v>
      </c>
      <c r="F336" s="30">
        <f t="shared" si="109"/>
        <v>20242.708999999999</v>
      </c>
      <c r="G336" s="69">
        <v>15768.938</v>
      </c>
      <c r="H336" s="90">
        <f t="shared" si="166"/>
        <v>16350.507</v>
      </c>
      <c r="I336" s="81">
        <f t="shared" si="170"/>
        <v>-445.1886666666669</v>
      </c>
      <c r="J336" s="90">
        <f t="shared" si="171"/>
        <v>2156.2636666666667</v>
      </c>
      <c r="K336" s="100">
        <f>SUM(J334:J336)</f>
        <v>6143.6153333333341</v>
      </c>
      <c r="L336" s="30">
        <f t="shared" si="114"/>
        <v>10177.740999999998</v>
      </c>
      <c r="M336" s="96">
        <f t="shared" si="112"/>
        <v>24481.244999999995</v>
      </c>
      <c r="N336" s="101"/>
      <c r="O336" s="101"/>
      <c r="P336" s="102"/>
      <c r="Q336" s="92">
        <f t="shared" si="113"/>
        <v>0.6678789007666891</v>
      </c>
      <c r="R336" s="11"/>
      <c r="T336" s="12">
        <f t="shared" si="175"/>
        <v>8.3264419758077579E-2</v>
      </c>
      <c r="U336" s="12">
        <f t="shared" si="176"/>
        <v>9.8384802130728671E-2</v>
      </c>
      <c r="V336" s="5"/>
    </row>
    <row r="337" spans="1:22" x14ac:dyDescent="0.15">
      <c r="A337">
        <f t="shared" si="158"/>
        <v>7</v>
      </c>
      <c r="B337" s="1">
        <v>40360</v>
      </c>
      <c r="C337" s="63">
        <v>1785.989</v>
      </c>
      <c r="D337" s="68"/>
      <c r="E337" s="30">
        <f t="shared" si="159"/>
        <v>11238.529</v>
      </c>
      <c r="F337" s="30">
        <f t="shared" si="109"/>
        <v>20223.714</v>
      </c>
      <c r="G337" s="69">
        <v>15268.79</v>
      </c>
      <c r="H337" s="90">
        <f t="shared" si="166"/>
        <v>15931.618333333334</v>
      </c>
      <c r="I337" s="81">
        <f t="shared" si="170"/>
        <v>-418.88866666666581</v>
      </c>
      <c r="J337" s="90">
        <f t="shared" si="171"/>
        <v>2204.8776666666658</v>
      </c>
      <c r="K337" s="100"/>
      <c r="L337" s="30">
        <f t="shared" si="114"/>
        <v>12382.618666666664</v>
      </c>
      <c r="M337" s="96">
        <f t="shared" si="112"/>
        <v>24383.742666666669</v>
      </c>
      <c r="N337" s="101"/>
      <c r="O337" s="101"/>
      <c r="P337" s="102"/>
      <c r="Q337" s="92">
        <f t="shared" si="113"/>
        <v>0.65337050801115737</v>
      </c>
      <c r="R337" s="11"/>
      <c r="T337" s="12">
        <f t="shared" si="175"/>
        <v>8.6909888683610728E-2</v>
      </c>
      <c r="U337" s="12">
        <f t="shared" si="176"/>
        <v>0.10060293474814505</v>
      </c>
      <c r="V337" s="5"/>
    </row>
    <row r="338" spans="1:22" x14ac:dyDescent="0.15">
      <c r="A338">
        <f t="shared" si="158"/>
        <v>8</v>
      </c>
      <c r="B338" s="1">
        <v>40391</v>
      </c>
      <c r="C338" s="63">
        <v>1815.5150000000001</v>
      </c>
      <c r="D338" s="68"/>
      <c r="E338" s="30">
        <f t="shared" si="159"/>
        <v>13054.044</v>
      </c>
      <c r="F338" s="30">
        <f t="shared" ref="F338:F365" si="177">SUM(C327:C338)</f>
        <v>20123.464</v>
      </c>
      <c r="G338" s="69">
        <v>15311.16</v>
      </c>
      <c r="H338" s="90">
        <f t="shared" si="166"/>
        <v>15449.629333333336</v>
      </c>
      <c r="I338" s="81">
        <f t="shared" si="170"/>
        <v>-481.98899999999776</v>
      </c>
      <c r="J338" s="90">
        <f t="shared" si="171"/>
        <v>2297.5039999999981</v>
      </c>
      <c r="K338" s="100"/>
      <c r="L338" s="30">
        <f t="shared" si="114"/>
        <v>14680.122666666663</v>
      </c>
      <c r="M338" s="96">
        <f t="shared" si="112"/>
        <v>24415.43233333333</v>
      </c>
      <c r="N338" s="101"/>
      <c r="O338" s="101"/>
      <c r="P338" s="102"/>
      <c r="Q338" s="92">
        <f t="shared" si="113"/>
        <v>0.63278131316317621</v>
      </c>
      <c r="R338" s="11"/>
      <c r="T338" s="12">
        <f t="shared" si="175"/>
        <v>8.8346684415987739E-2</v>
      </c>
      <c r="U338" s="12">
        <f t="shared" si="176"/>
        <v>0.10482923768965056</v>
      </c>
      <c r="V338" s="5"/>
    </row>
    <row r="339" spans="1:22" x14ac:dyDescent="0.15">
      <c r="A339">
        <f t="shared" si="158"/>
        <v>9</v>
      </c>
      <c r="B339" s="1">
        <v>40422</v>
      </c>
      <c r="C339" s="63">
        <v>1892.134</v>
      </c>
      <c r="D339" s="68">
        <f>SUM(C337:C339)</f>
        <v>5493.6379999999999</v>
      </c>
      <c r="E339" s="30">
        <f t="shared" si="159"/>
        <v>14946.178</v>
      </c>
      <c r="F339" s="30">
        <f t="shared" si="177"/>
        <v>20262.205999999998</v>
      </c>
      <c r="G339" s="69">
        <v>15501.446</v>
      </c>
      <c r="H339" s="90">
        <f t="shared" si="166"/>
        <v>15360.465333333334</v>
      </c>
      <c r="I339" s="81">
        <f t="shared" si="170"/>
        <v>-89.164000000002488</v>
      </c>
      <c r="J339" s="90">
        <f t="shared" si="171"/>
        <v>1981.2980000000025</v>
      </c>
      <c r="K339" s="100">
        <f>SUM(J337:J339)</f>
        <v>6483.6796666666669</v>
      </c>
      <c r="L339" s="30">
        <f t="shared" si="114"/>
        <v>16661.420666666665</v>
      </c>
      <c r="M339" s="96">
        <f t="shared" ref="M339:M365" si="178">SUM(J328:J339)</f>
        <v>24253.707666666665</v>
      </c>
      <c r="N339" s="101"/>
      <c r="O339" s="101"/>
      <c r="P339" s="102"/>
      <c r="Q339" s="92">
        <f t="shared" ref="Q339:Q364" si="179">H339/M339</f>
        <v>0.63332441969044384</v>
      </c>
      <c r="R339" s="11"/>
      <c r="T339" s="12">
        <f t="shared" si="175"/>
        <v>9.2075122139316137E-2</v>
      </c>
      <c r="U339" s="12">
        <f t="shared" si="176"/>
        <v>9.0401565775741738E-2</v>
      </c>
      <c r="V339" s="5"/>
    </row>
    <row r="340" spans="1:22" x14ac:dyDescent="0.15">
      <c r="A340">
        <f t="shared" si="158"/>
        <v>10</v>
      </c>
      <c r="B340" s="1">
        <v>40452</v>
      </c>
      <c r="C340" s="63">
        <v>2048.585</v>
      </c>
      <c r="D340" s="68"/>
      <c r="E340" s="30">
        <f t="shared" si="159"/>
        <v>16994.762999999999</v>
      </c>
      <c r="F340" s="30">
        <f t="shared" si="177"/>
        <v>20237.921000000002</v>
      </c>
      <c r="G340" s="69">
        <v>15605.255999999999</v>
      </c>
      <c r="H340" s="90">
        <f t="shared" si="166"/>
        <v>15472.620666666668</v>
      </c>
      <c r="I340" s="81">
        <f t="shared" si="170"/>
        <v>112.15533333333406</v>
      </c>
      <c r="J340" s="90">
        <f t="shared" si="171"/>
        <v>1936.429666666666</v>
      </c>
      <c r="K340" s="100"/>
      <c r="L340" s="30">
        <f t="shared" ref="L340:L367" si="180">IF(MONTH($B340)=1,J340,J340+L339)</f>
        <v>18597.850333333332</v>
      </c>
      <c r="M340" s="96">
        <f t="shared" si="178"/>
        <v>23802.076333333334</v>
      </c>
      <c r="N340" s="101"/>
      <c r="O340" s="101"/>
      <c r="P340" s="102"/>
      <c r="Q340" s="92">
        <f t="shared" si="179"/>
        <v>0.65005340080345098</v>
      </c>
      <c r="R340" s="11"/>
      <c r="T340" s="12">
        <f t="shared" si="175"/>
        <v>9.9688348757419387E-2</v>
      </c>
      <c r="U340" s="12">
        <f t="shared" si="176"/>
        <v>8.8354338358623496E-2</v>
      </c>
      <c r="V340" s="5"/>
    </row>
    <row r="341" spans="1:22" x14ac:dyDescent="0.15">
      <c r="A341">
        <f t="shared" si="158"/>
        <v>11</v>
      </c>
      <c r="B341" s="1">
        <v>40483</v>
      </c>
      <c r="C341" s="63">
        <v>1671.3230000000001</v>
      </c>
      <c r="D341" s="68"/>
      <c r="E341" s="30">
        <f t="shared" si="159"/>
        <v>18666.085999999999</v>
      </c>
      <c r="F341" s="30">
        <f t="shared" si="177"/>
        <v>20191.940999999999</v>
      </c>
      <c r="G341" s="69">
        <v>15566.561</v>
      </c>
      <c r="H341" s="90">
        <f t="shared" si="166"/>
        <v>15557.754333333332</v>
      </c>
      <c r="I341" s="81">
        <f t="shared" si="170"/>
        <v>85.133666666664794</v>
      </c>
      <c r="J341" s="90">
        <f t="shared" si="171"/>
        <v>1586.1893333333353</v>
      </c>
      <c r="K341" s="100"/>
      <c r="L341" s="30">
        <f t="shared" si="180"/>
        <v>20184.039666666667</v>
      </c>
      <c r="M341" s="96">
        <f t="shared" si="178"/>
        <v>23438.451666666671</v>
      </c>
      <c r="N341" s="101"/>
      <c r="O341" s="101"/>
      <c r="P341" s="102"/>
      <c r="Q341" s="92">
        <f t="shared" si="179"/>
        <v>0.66377056618714347</v>
      </c>
      <c r="R341" s="11"/>
      <c r="T341" s="12">
        <f t="shared" si="175"/>
        <v>8.1330005887134987E-2</v>
      </c>
      <c r="U341" s="12">
        <f t="shared" si="176"/>
        <v>7.2373766768105183E-2</v>
      </c>
      <c r="V341" s="5"/>
    </row>
    <row r="342" spans="1:22" x14ac:dyDescent="0.15">
      <c r="A342">
        <f t="shared" si="158"/>
        <v>12</v>
      </c>
      <c r="B342" s="1">
        <v>40513</v>
      </c>
      <c r="C342" s="63">
        <v>1883.808</v>
      </c>
      <c r="D342" s="68">
        <f>SUM(C340:C342)</f>
        <v>5603.7160000000003</v>
      </c>
      <c r="E342" s="30">
        <f t="shared" si="159"/>
        <v>20549.894</v>
      </c>
      <c r="F342" s="30">
        <f t="shared" si="177"/>
        <v>20549.894</v>
      </c>
      <c r="G342" s="69">
        <v>15955.088</v>
      </c>
      <c r="H342" s="90">
        <f t="shared" si="166"/>
        <v>15708.968333333332</v>
      </c>
      <c r="I342" s="81">
        <f t="shared" si="170"/>
        <v>151.21399999999994</v>
      </c>
      <c r="J342" s="90">
        <f t="shared" si="171"/>
        <v>1732.5940000000001</v>
      </c>
      <c r="K342" s="100">
        <f>SUM(J340:J342)</f>
        <v>5255.2130000000016</v>
      </c>
      <c r="L342" s="30">
        <f t="shared" si="180"/>
        <v>21916.633666666668</v>
      </c>
      <c r="M342" s="91">
        <f t="shared" si="178"/>
        <v>21916.633666666668</v>
      </c>
      <c r="N342" s="101"/>
      <c r="O342" s="101"/>
      <c r="P342" s="102"/>
      <c r="Q342" s="92">
        <f t="shared" si="179"/>
        <v>0.71676009063496526</v>
      </c>
      <c r="R342" s="11"/>
      <c r="T342" s="12">
        <f t="shared" si="175"/>
        <v>9.1669961898586921E-2</v>
      </c>
      <c r="U342" s="12">
        <f t="shared" si="176"/>
        <v>7.9053837662812598E-2</v>
      </c>
      <c r="V342" s="5"/>
    </row>
    <row r="343" spans="1:22" x14ac:dyDescent="0.15">
      <c r="A343">
        <f t="shared" si="158"/>
        <v>1</v>
      </c>
      <c r="B343" s="1">
        <v>40544</v>
      </c>
      <c r="C343" s="63">
        <v>2012.5409999999999</v>
      </c>
      <c r="D343" s="68"/>
      <c r="E343" s="30">
        <f t="shared" si="159"/>
        <v>2012.5409999999999</v>
      </c>
      <c r="F343" s="30">
        <f t="shared" si="177"/>
        <v>20999.649000000001</v>
      </c>
      <c r="G343" s="69">
        <v>16122.019</v>
      </c>
      <c r="H343" s="90">
        <f t="shared" si="166"/>
        <v>15881.222666666667</v>
      </c>
      <c r="I343" s="81">
        <f t="shared" si="170"/>
        <v>172.25433333333422</v>
      </c>
      <c r="J343" s="90">
        <f t="shared" si="171"/>
        <v>1840.2866666666657</v>
      </c>
      <c r="K343" s="100"/>
      <c r="L343" s="30">
        <f t="shared" si="180"/>
        <v>1840.2866666666657</v>
      </c>
      <c r="M343" s="96">
        <f t="shared" si="178"/>
        <v>22645.312666666669</v>
      </c>
      <c r="N343" s="101"/>
      <c r="O343" s="101"/>
      <c r="P343" s="102"/>
      <c r="Q343" s="92">
        <f t="shared" si="179"/>
        <v>0.7013028656496948</v>
      </c>
      <c r="R343" s="6">
        <v>2015</v>
      </c>
      <c r="T343" s="12">
        <f t="shared" ref="T343:T354" si="181">C343/F$354</f>
        <v>7.4821349774932669E-2</v>
      </c>
      <c r="U343" s="12">
        <f t="shared" ref="U343:U354" si="182">J343/M$354</f>
        <v>7.5536057944206592E-2</v>
      </c>
      <c r="V343" s="5"/>
    </row>
    <row r="344" spans="1:22" x14ac:dyDescent="0.15">
      <c r="A344">
        <f t="shared" si="158"/>
        <v>2</v>
      </c>
      <c r="B344" s="1">
        <v>40575</v>
      </c>
      <c r="C344" s="63">
        <v>1876.319</v>
      </c>
      <c r="D344" s="68"/>
      <c r="E344" s="30">
        <f t="shared" si="159"/>
        <v>3888.8599999999997</v>
      </c>
      <c r="F344" s="30">
        <f t="shared" si="177"/>
        <v>21447.923000000003</v>
      </c>
      <c r="G344" s="69">
        <v>16127.206</v>
      </c>
      <c r="H344" s="90">
        <f t="shared" si="166"/>
        <v>16068.104333333335</v>
      </c>
      <c r="I344" s="81">
        <f t="shared" si="170"/>
        <v>186.88166666666802</v>
      </c>
      <c r="J344" s="90">
        <f t="shared" si="171"/>
        <v>1689.4373333333319</v>
      </c>
      <c r="K344" s="100"/>
      <c r="L344" s="30">
        <f t="shared" si="180"/>
        <v>3529.7239999999974</v>
      </c>
      <c r="M344" s="96">
        <f t="shared" si="178"/>
        <v>23441.397666666668</v>
      </c>
      <c r="N344" s="101"/>
      <c r="O344" s="101"/>
      <c r="P344" s="102"/>
      <c r="Q344" s="92">
        <f t="shared" si="179"/>
        <v>0.68545845950909101</v>
      </c>
      <c r="R344" s="6"/>
      <c r="T344" s="12">
        <f t="shared" si="181"/>
        <v>6.9756949144564942E-2</v>
      </c>
      <c r="U344" s="12">
        <f t="shared" si="182"/>
        <v>6.9344324781160455E-2</v>
      </c>
      <c r="V344" s="5"/>
    </row>
    <row r="345" spans="1:22" x14ac:dyDescent="0.15">
      <c r="A345">
        <f t="shared" si="158"/>
        <v>3</v>
      </c>
      <c r="B345" s="1">
        <v>40603</v>
      </c>
      <c r="C345" s="63">
        <v>2033.6389999999999</v>
      </c>
      <c r="D345" s="68">
        <f>SUM(C343:C345)</f>
        <v>5922.4989999999998</v>
      </c>
      <c r="E345" s="30">
        <f t="shared" si="159"/>
        <v>5922.4989999999998</v>
      </c>
      <c r="F345" s="30">
        <f t="shared" si="177"/>
        <v>21839.812000000002</v>
      </c>
      <c r="G345" s="69">
        <v>16103.263000000001</v>
      </c>
      <c r="H345" s="90">
        <f t="shared" si="166"/>
        <v>16117.495999999999</v>
      </c>
      <c r="I345" s="81">
        <f t="shared" si="170"/>
        <v>49.391666666664605</v>
      </c>
      <c r="J345" s="90">
        <f t="shared" si="171"/>
        <v>1984.2473333333353</v>
      </c>
      <c r="K345" s="100">
        <f>SUM(J343:J345)</f>
        <v>5513.971333333333</v>
      </c>
      <c r="L345" s="30">
        <f t="shared" si="180"/>
        <v>5513.971333333333</v>
      </c>
      <c r="M345" s="96">
        <f t="shared" si="178"/>
        <v>23396.47933333334</v>
      </c>
      <c r="N345" s="101"/>
      <c r="O345" s="101"/>
      <c r="P345" s="102"/>
      <c r="Q345" s="92">
        <f t="shared" si="179"/>
        <v>0.68888552719285179</v>
      </c>
      <c r="R345" s="6"/>
      <c r="T345" s="12">
        <f t="shared" si="181"/>
        <v>7.560572178899426E-2</v>
      </c>
      <c r="U345" s="12">
        <f t="shared" si="182"/>
        <v>8.1445040200061755E-2</v>
      </c>
      <c r="V345" s="5"/>
    </row>
    <row r="346" spans="1:22" x14ac:dyDescent="0.15">
      <c r="A346">
        <f t="shared" si="158"/>
        <v>4</v>
      </c>
      <c r="B346" s="1">
        <v>40634</v>
      </c>
      <c r="C346" s="63">
        <v>2190.038</v>
      </c>
      <c r="D346" s="68"/>
      <c r="E346" s="30">
        <f t="shared" si="159"/>
        <v>8112.5370000000003</v>
      </c>
      <c r="F346" s="30">
        <f t="shared" si="177"/>
        <v>22472.318000000003</v>
      </c>
      <c r="G346" s="69">
        <v>16006.197</v>
      </c>
      <c r="H346" s="90">
        <f t="shared" si="166"/>
        <v>16078.888666666666</v>
      </c>
      <c r="I346" s="81">
        <f t="shared" si="170"/>
        <v>-38.607333333333372</v>
      </c>
      <c r="J346" s="90">
        <f t="shared" si="171"/>
        <v>2228.6453333333334</v>
      </c>
      <c r="K346" s="100"/>
      <c r="L346" s="30">
        <f t="shared" si="180"/>
        <v>7742.6166666666668</v>
      </c>
      <c r="M346" s="96">
        <f t="shared" si="178"/>
        <v>23580.258333333339</v>
      </c>
      <c r="N346" s="101"/>
      <c r="O346" s="101"/>
      <c r="P346" s="102"/>
      <c r="Q346" s="92">
        <f t="shared" si="179"/>
        <v>0.68187924149827295</v>
      </c>
      <c r="R346" s="6"/>
      <c r="T346" s="12">
        <f t="shared" si="181"/>
        <v>8.1420253907072693E-2</v>
      </c>
      <c r="U346" s="12">
        <f t="shared" si="182"/>
        <v>9.1476554215694131E-2</v>
      </c>
      <c r="V346" s="5"/>
    </row>
    <row r="347" spans="1:22" x14ac:dyDescent="0.15">
      <c r="A347">
        <f t="shared" si="158"/>
        <v>5</v>
      </c>
      <c r="B347" s="1">
        <v>40664</v>
      </c>
      <c r="C347" s="63">
        <v>2122.1799999999998</v>
      </c>
      <c r="D347" s="68"/>
      <c r="E347" s="30">
        <f t="shared" si="159"/>
        <v>10234.717000000001</v>
      </c>
      <c r="F347" s="30">
        <f t="shared" si="177"/>
        <v>23043.146000000001</v>
      </c>
      <c r="G347" s="69">
        <v>16080.579</v>
      </c>
      <c r="H347" s="90">
        <f t="shared" si="166"/>
        <v>16063.346333333333</v>
      </c>
      <c r="I347" s="81">
        <f t="shared" si="170"/>
        <v>-15.542333333332863</v>
      </c>
      <c r="J347" s="90">
        <f t="shared" si="171"/>
        <v>2137.7223333333327</v>
      </c>
      <c r="K347" s="100"/>
      <c r="L347" s="30">
        <f t="shared" si="180"/>
        <v>9880.3389999999999</v>
      </c>
      <c r="M347" s="96">
        <f t="shared" si="178"/>
        <v>23775.495333333336</v>
      </c>
      <c r="N347" s="101"/>
      <c r="O347" s="101"/>
      <c r="P347" s="102"/>
      <c r="Q347" s="92">
        <f t="shared" si="179"/>
        <v>0.67562614818848632</v>
      </c>
      <c r="R347" s="6"/>
      <c r="T347" s="12">
        <f t="shared" si="181"/>
        <v>7.889745951280823E-2</v>
      </c>
      <c r="U347" s="12">
        <f t="shared" si="182"/>
        <v>8.7744545979770119E-2</v>
      </c>
      <c r="V347" s="5"/>
    </row>
    <row r="348" spans="1:22" x14ac:dyDescent="0.15">
      <c r="A348">
        <f t="shared" si="158"/>
        <v>6</v>
      </c>
      <c r="B348" s="1">
        <v>40695</v>
      </c>
      <c r="C348" s="63">
        <v>2212.4450000000002</v>
      </c>
      <c r="D348" s="68">
        <f>SUM(C346:C348)</f>
        <v>6524.6630000000005</v>
      </c>
      <c r="E348" s="30">
        <f t="shared" si="159"/>
        <v>12447.162</v>
      </c>
      <c r="F348" s="30">
        <f t="shared" si="177"/>
        <v>23544.516</v>
      </c>
      <c r="G348" s="69">
        <v>16009.231</v>
      </c>
      <c r="H348" s="90">
        <f t="shared" si="166"/>
        <v>16032.002333333332</v>
      </c>
      <c r="I348" s="81">
        <f t="shared" si="170"/>
        <v>-31.34400000000096</v>
      </c>
      <c r="J348" s="90">
        <f t="shared" si="171"/>
        <v>2243.7890000000011</v>
      </c>
      <c r="K348" s="100">
        <f>SUM(J346:J348)</f>
        <v>6610.1566666666677</v>
      </c>
      <c r="L348" s="30">
        <f t="shared" si="180"/>
        <v>12124.128000000001</v>
      </c>
      <c r="M348" s="96">
        <f t="shared" si="178"/>
        <v>23863.020666666667</v>
      </c>
      <c r="N348" s="101"/>
      <c r="O348" s="101"/>
      <c r="P348" s="102"/>
      <c r="Q348" s="92">
        <f t="shared" si="179"/>
        <v>0.67183457439350158</v>
      </c>
      <c r="R348" s="6"/>
      <c r="T348" s="12">
        <f t="shared" si="181"/>
        <v>8.2253291338065124E-2</v>
      </c>
      <c r="U348" s="12">
        <f t="shared" si="182"/>
        <v>9.2098138289273879E-2</v>
      </c>
      <c r="V348" s="5"/>
    </row>
    <row r="349" spans="1:22" x14ac:dyDescent="0.15">
      <c r="A349">
        <f t="shared" si="158"/>
        <v>7</v>
      </c>
      <c r="B349" s="1">
        <v>40725</v>
      </c>
      <c r="C349" s="63">
        <v>2396.2339999999999</v>
      </c>
      <c r="D349" s="68"/>
      <c r="E349" s="30">
        <f t="shared" si="159"/>
        <v>14843.396000000001</v>
      </c>
      <c r="F349" s="30">
        <f t="shared" si="177"/>
        <v>24154.760999999999</v>
      </c>
      <c r="G349" s="69">
        <v>15997.491</v>
      </c>
      <c r="H349" s="90">
        <f t="shared" si="166"/>
        <v>16029.100333333334</v>
      </c>
      <c r="I349" s="81">
        <f t="shared" si="170"/>
        <v>-2.9019999999982247</v>
      </c>
      <c r="J349" s="90">
        <f t="shared" si="171"/>
        <v>2399.1359999999981</v>
      </c>
      <c r="K349" s="100"/>
      <c r="L349" s="30">
        <f t="shared" si="180"/>
        <v>14523.263999999999</v>
      </c>
      <c r="M349" s="96">
        <f t="shared" si="178"/>
        <v>24057.278999999999</v>
      </c>
      <c r="N349" s="101"/>
      <c r="O349" s="101"/>
      <c r="P349" s="102"/>
      <c r="Q349" s="92">
        <f t="shared" si="179"/>
        <v>0.6662889985743331</v>
      </c>
      <c r="R349" s="6"/>
      <c r="T349" s="12">
        <f t="shared" si="181"/>
        <v>8.908611663393988E-2</v>
      </c>
      <c r="U349" s="12">
        <f t="shared" si="182"/>
        <v>9.8474481826399493E-2</v>
      </c>
      <c r="V349" s="5"/>
    </row>
    <row r="350" spans="1:22" x14ac:dyDescent="0.15">
      <c r="A350">
        <f t="shared" si="158"/>
        <v>8</v>
      </c>
      <c r="B350" s="1">
        <v>40756</v>
      </c>
      <c r="C350" s="63">
        <v>2507.0210000000002</v>
      </c>
      <c r="D350" s="68"/>
      <c r="E350" s="30">
        <f t="shared" si="159"/>
        <v>17350.417000000001</v>
      </c>
      <c r="F350" s="30">
        <f t="shared" si="177"/>
        <v>24846.267</v>
      </c>
      <c r="G350" s="69">
        <v>16405.522000000001</v>
      </c>
      <c r="H350" s="90">
        <f t="shared" si="166"/>
        <v>16137.414666666669</v>
      </c>
      <c r="I350" s="81">
        <f t="shared" si="170"/>
        <v>108.31433333333553</v>
      </c>
      <c r="J350" s="90">
        <f t="shared" si="171"/>
        <v>2398.7066666666647</v>
      </c>
      <c r="K350" s="100"/>
      <c r="L350" s="30">
        <f t="shared" si="180"/>
        <v>16921.970666666664</v>
      </c>
      <c r="M350" s="96">
        <f t="shared" si="178"/>
        <v>24158.481666666667</v>
      </c>
      <c r="N350" s="101"/>
      <c r="O350" s="101"/>
      <c r="P350" s="102"/>
      <c r="Q350" s="92">
        <f t="shared" si="179"/>
        <v>0.66798132802082155</v>
      </c>
      <c r="R350" s="6"/>
      <c r="T350" s="12">
        <f t="shared" si="181"/>
        <v>9.3204906202706675E-2</v>
      </c>
      <c r="U350" s="12">
        <f t="shared" si="182"/>
        <v>9.8456859491721171E-2</v>
      </c>
      <c r="V350" s="5"/>
    </row>
    <row r="351" spans="1:22" x14ac:dyDescent="0.15">
      <c r="A351">
        <f t="shared" si="158"/>
        <v>9</v>
      </c>
      <c r="B351" s="1">
        <v>40787</v>
      </c>
      <c r="C351" s="63">
        <v>2542.0909999999999</v>
      </c>
      <c r="D351" s="68">
        <f>SUM(C349:C351)</f>
        <v>7445.3459999999995</v>
      </c>
      <c r="E351" s="30">
        <f t="shared" si="159"/>
        <v>19892.508000000002</v>
      </c>
      <c r="F351" s="30">
        <f t="shared" si="177"/>
        <v>25496.224000000002</v>
      </c>
      <c r="G351" s="69">
        <v>17031.494999999999</v>
      </c>
      <c r="H351" s="90">
        <f t="shared" si="166"/>
        <v>16478.169333333335</v>
      </c>
      <c r="I351" s="81">
        <f t="shared" si="170"/>
        <v>340.7546666666658</v>
      </c>
      <c r="J351" s="90">
        <f t="shared" si="171"/>
        <v>2201.3363333333341</v>
      </c>
      <c r="K351" s="100">
        <f>SUM(J349:J351)</f>
        <v>6999.1789999999964</v>
      </c>
      <c r="L351" s="30">
        <f t="shared" si="180"/>
        <v>19123.306999999997</v>
      </c>
      <c r="M351" s="96">
        <f t="shared" si="178"/>
        <v>24378.52</v>
      </c>
      <c r="N351" s="101"/>
      <c r="O351" s="101"/>
      <c r="P351" s="102"/>
      <c r="Q351" s="92">
        <f t="shared" si="179"/>
        <v>0.67592984862630445</v>
      </c>
      <c r="R351" s="6"/>
      <c r="T351" s="12">
        <f t="shared" si="181"/>
        <v>9.4508722987858812E-2</v>
      </c>
      <c r="U351" s="12">
        <f t="shared" si="182"/>
        <v>9.0355634174397154E-2</v>
      </c>
      <c r="V351" s="5"/>
    </row>
    <row r="352" spans="1:22" x14ac:dyDescent="0.15">
      <c r="A352">
        <f t="shared" si="158"/>
        <v>10</v>
      </c>
      <c r="B352" s="1">
        <v>40817</v>
      </c>
      <c r="C352" s="63">
        <v>2633.6210000000001</v>
      </c>
      <c r="D352" s="68"/>
      <c r="E352" s="30">
        <f t="shared" si="159"/>
        <v>22526.129000000001</v>
      </c>
      <c r="F352" s="30">
        <f t="shared" si="177"/>
        <v>26081.26</v>
      </c>
      <c r="G352" s="69">
        <v>17764.935000000001</v>
      </c>
      <c r="H352" s="90">
        <f t="shared" si="166"/>
        <v>17067.317333333336</v>
      </c>
      <c r="I352" s="81">
        <f t="shared" si="170"/>
        <v>589.14800000000105</v>
      </c>
      <c r="J352" s="90">
        <f t="shared" si="171"/>
        <v>2044.472999999999</v>
      </c>
      <c r="K352" s="100"/>
      <c r="L352" s="30">
        <f t="shared" si="180"/>
        <v>21167.779999999995</v>
      </c>
      <c r="M352" s="96">
        <f t="shared" si="178"/>
        <v>24486.563333333328</v>
      </c>
      <c r="N352" s="101"/>
      <c r="O352" s="101"/>
      <c r="P352" s="102"/>
      <c r="Q352" s="92">
        <f t="shared" si="179"/>
        <v>0.69700746082647536</v>
      </c>
      <c r="R352" s="6"/>
      <c r="T352" s="12">
        <f t="shared" si="181"/>
        <v>9.7911584417712708E-2</v>
      </c>
      <c r="U352" s="12">
        <f t="shared" si="182"/>
        <v>8.3917051506485887E-2</v>
      </c>
      <c r="V352" s="5"/>
    </row>
    <row r="353" spans="1:22" x14ac:dyDescent="0.15">
      <c r="A353">
        <f t="shared" si="158"/>
        <v>11</v>
      </c>
      <c r="B353" s="1">
        <v>40848</v>
      </c>
      <c r="C353" s="63">
        <v>2103.1550000000002</v>
      </c>
      <c r="D353" s="68"/>
      <c r="E353" s="30">
        <f t="shared" si="159"/>
        <v>24629.284</v>
      </c>
      <c r="F353" s="30">
        <f t="shared" si="177"/>
        <v>26513.091999999997</v>
      </c>
      <c r="G353" s="69">
        <v>18197.751</v>
      </c>
      <c r="H353" s="90">
        <f t="shared" si="166"/>
        <v>17664.726999999999</v>
      </c>
      <c r="I353" s="81">
        <f t="shared" si="170"/>
        <v>597.40966666666282</v>
      </c>
      <c r="J353" s="90">
        <f t="shared" si="171"/>
        <v>1505.7453333333374</v>
      </c>
      <c r="K353" s="100"/>
      <c r="L353" s="30">
        <f t="shared" si="180"/>
        <v>22673.525333333331</v>
      </c>
      <c r="M353" s="96">
        <f t="shared" si="178"/>
        <v>24406.119333333329</v>
      </c>
      <c r="N353" s="101"/>
      <c r="O353" s="101"/>
      <c r="P353" s="102"/>
      <c r="Q353" s="92">
        <f t="shared" si="179"/>
        <v>0.72378270214691254</v>
      </c>
      <c r="R353" s="6"/>
      <c r="T353" s="12">
        <f t="shared" si="181"/>
        <v>7.8190156566200902E-2</v>
      </c>
      <c r="U353" s="12">
        <f t="shared" si="182"/>
        <v>6.1804537742970678E-2</v>
      </c>
      <c r="V353" s="5"/>
    </row>
    <row r="354" spans="1:22" x14ac:dyDescent="0.15">
      <c r="A354">
        <f t="shared" si="158"/>
        <v>12</v>
      </c>
      <c r="B354" s="1">
        <v>40878</v>
      </c>
      <c r="C354" s="63">
        <v>2268.6669999999999</v>
      </c>
      <c r="D354" s="68">
        <f>SUM(C352:C354)</f>
        <v>7005.4429999999993</v>
      </c>
      <c r="E354" s="30">
        <f t="shared" si="159"/>
        <v>26897.951000000001</v>
      </c>
      <c r="F354" s="30">
        <f t="shared" si="177"/>
        <v>26897.951000000001</v>
      </c>
      <c r="G354" s="69">
        <v>18769.005000000001</v>
      </c>
      <c r="H354" s="90">
        <f t="shared" si="166"/>
        <v>18243.897000000001</v>
      </c>
      <c r="I354" s="81">
        <f>H354-H353</f>
        <v>579.17000000000189</v>
      </c>
      <c r="J354" s="90">
        <f>C354-I354</f>
        <v>1689.496999999998</v>
      </c>
      <c r="K354" s="100">
        <f>SUM(J352:J354)</f>
        <v>5239.7153333333345</v>
      </c>
      <c r="L354" s="30">
        <f t="shared" si="180"/>
        <v>24363.022333333331</v>
      </c>
      <c r="M354" s="91">
        <f>SUM(J343:J354)</f>
        <v>24363.022333333331</v>
      </c>
      <c r="N354" s="101"/>
      <c r="O354" s="101"/>
      <c r="P354" s="102"/>
      <c r="Q354" s="92">
        <f t="shared" si="179"/>
        <v>0.74883554061512381</v>
      </c>
      <c r="R354" s="6"/>
      <c r="T354" s="12">
        <f t="shared" si="181"/>
        <v>8.4343487725143079E-2</v>
      </c>
      <c r="U354" s="12">
        <f t="shared" si="182"/>
        <v>6.9346773847858728E-2</v>
      </c>
      <c r="V354" s="5"/>
    </row>
    <row r="355" spans="1:22" x14ac:dyDescent="0.15">
      <c r="A355">
        <f t="shared" si="158"/>
        <v>1</v>
      </c>
      <c r="B355" s="1">
        <v>40909</v>
      </c>
      <c r="C355" s="63">
        <v>2226.1880000000001</v>
      </c>
      <c r="D355" s="68"/>
      <c r="E355" s="30">
        <f t="shared" si="159"/>
        <v>2226.1880000000001</v>
      </c>
      <c r="F355" s="30">
        <f t="shared" si="177"/>
        <v>27111.597999999998</v>
      </c>
      <c r="G355" s="69">
        <v>19314.421999999999</v>
      </c>
      <c r="H355" s="90">
        <f>AVERAGE(G353:G355)</f>
        <v>18760.392666666667</v>
      </c>
      <c r="I355" s="81">
        <f t="shared" si="170"/>
        <v>516.49566666666578</v>
      </c>
      <c r="J355" s="90">
        <f t="shared" si="171"/>
        <v>1709.6923333333343</v>
      </c>
      <c r="K355" s="100"/>
      <c r="L355" s="30">
        <f t="shared" si="180"/>
        <v>1709.6923333333343</v>
      </c>
      <c r="M355" s="96">
        <f t="shared" si="178"/>
        <v>24232.428</v>
      </c>
      <c r="N355" s="101"/>
      <c r="O355" s="101"/>
      <c r="P355" s="102"/>
      <c r="Q355" s="92">
        <f t="shared" si="179"/>
        <v>0.77418542899071718</v>
      </c>
      <c r="R355" s="6">
        <v>2016</v>
      </c>
      <c r="T355" s="12">
        <f t="shared" ref="T355:T365" si="183">C355/F$366</f>
        <v>8.1989629666513783E-2</v>
      </c>
      <c r="U355" s="12">
        <f t="shared" ref="U355:U366" si="184">J355/M$366</f>
        <v>7.0771922985021926E-2</v>
      </c>
      <c r="V355" s="5"/>
    </row>
    <row r="356" spans="1:22" x14ac:dyDescent="0.15">
      <c r="A356">
        <f t="shared" si="158"/>
        <v>2</v>
      </c>
      <c r="B356" s="1">
        <v>40940</v>
      </c>
      <c r="C356" s="63">
        <v>2166.4969999999998</v>
      </c>
      <c r="D356" s="68"/>
      <c r="E356" s="30">
        <f t="shared" si="159"/>
        <v>4392.6849999999995</v>
      </c>
      <c r="F356" s="30">
        <f t="shared" si="177"/>
        <v>27401.776000000002</v>
      </c>
      <c r="G356" s="69">
        <v>19241.468000000001</v>
      </c>
      <c r="H356" s="90">
        <f t="shared" si="166"/>
        <v>19108.298333333332</v>
      </c>
      <c r="I356" s="81">
        <f t="shared" si="170"/>
        <v>347.90566666666564</v>
      </c>
      <c r="J356" s="90">
        <f t="shared" si="171"/>
        <v>1818.5913333333342</v>
      </c>
      <c r="K356" s="100"/>
      <c r="L356" s="30">
        <f t="shared" si="180"/>
        <v>3528.2836666666685</v>
      </c>
      <c r="M356" s="96">
        <f t="shared" si="178"/>
        <v>24361.582000000006</v>
      </c>
      <c r="N356" s="101"/>
      <c r="O356" s="101"/>
      <c r="P356" s="102"/>
      <c r="Q356" s="92">
        <f t="shared" si="179"/>
        <v>0.78436196521774848</v>
      </c>
      <c r="R356" s="6"/>
      <c r="T356" s="12">
        <f t="shared" si="183"/>
        <v>7.9791233581176929E-2</v>
      </c>
      <c r="U356" s="12">
        <f t="shared" si="184"/>
        <v>7.5279746697443806E-2</v>
      </c>
      <c r="V356" s="5"/>
    </row>
    <row r="357" spans="1:22" x14ac:dyDescent="0.15">
      <c r="A357">
        <f t="shared" si="158"/>
        <v>3</v>
      </c>
      <c r="B357" s="1">
        <v>40969</v>
      </c>
      <c r="C357" s="63">
        <v>2501.9029999999998</v>
      </c>
      <c r="D357" s="68">
        <f>SUM(C355:C357)</f>
        <v>6894.5879999999997</v>
      </c>
      <c r="E357" s="30">
        <f t="shared" si="159"/>
        <v>6894.5879999999997</v>
      </c>
      <c r="F357" s="30">
        <f t="shared" si="177"/>
        <v>27870.039999999997</v>
      </c>
      <c r="G357" s="69">
        <v>19566.800999999999</v>
      </c>
      <c r="H357" s="90">
        <f t="shared" si="166"/>
        <v>19374.230333333333</v>
      </c>
      <c r="I357" s="81">
        <f t="shared" si="170"/>
        <v>265.9320000000007</v>
      </c>
      <c r="J357" s="90">
        <f t="shared" si="171"/>
        <v>2235.9709999999991</v>
      </c>
      <c r="K357" s="100">
        <f>SUM(J355:J357)</f>
        <v>5764.2546666666676</v>
      </c>
      <c r="L357" s="30">
        <f t="shared" si="180"/>
        <v>5764.2546666666676</v>
      </c>
      <c r="M357" s="96">
        <f t="shared" si="178"/>
        <v>24613.305666666663</v>
      </c>
      <c r="N357" s="101"/>
      <c r="O357" s="101"/>
      <c r="P357" s="102"/>
      <c r="Q357" s="92">
        <f t="shared" si="179"/>
        <v>0.78714458739166793</v>
      </c>
      <c r="R357" s="6"/>
      <c r="T357" s="12">
        <f t="shared" si="183"/>
        <v>9.2144104824722711E-2</v>
      </c>
      <c r="U357" s="12">
        <f t="shared" si="184"/>
        <v>9.2556984858333552E-2</v>
      </c>
      <c r="V357" s="5"/>
    </row>
    <row r="358" spans="1:22" x14ac:dyDescent="0.15">
      <c r="A358">
        <f t="shared" si="158"/>
        <v>4</v>
      </c>
      <c r="B358" s="1">
        <v>41000</v>
      </c>
      <c r="C358" s="63">
        <v>2312.3490000000002</v>
      </c>
      <c r="D358" s="68"/>
      <c r="E358" s="30">
        <f t="shared" si="159"/>
        <v>9206.9369999999999</v>
      </c>
      <c r="F358" s="30">
        <f t="shared" si="177"/>
        <v>27992.350999999995</v>
      </c>
      <c r="G358" s="69">
        <v>19381.313999999998</v>
      </c>
      <c r="H358" s="90">
        <f t="shared" si="166"/>
        <v>19396.527666666665</v>
      </c>
      <c r="I358" s="81">
        <f t="shared" si="170"/>
        <v>22.297333333332062</v>
      </c>
      <c r="J358" s="90">
        <f t="shared" si="171"/>
        <v>2290.0516666666681</v>
      </c>
      <c r="K358" s="100"/>
      <c r="L358" s="30">
        <f t="shared" si="180"/>
        <v>8054.3063333333357</v>
      </c>
      <c r="M358" s="96">
        <f t="shared" si="178"/>
        <v>24674.712</v>
      </c>
      <c r="N358" s="101"/>
      <c r="O358" s="101"/>
      <c r="P358" s="102"/>
      <c r="Q358" s="92">
        <f t="shared" si="179"/>
        <v>0.78608932362277073</v>
      </c>
      <c r="R358" s="6"/>
      <c r="T358" s="12">
        <f t="shared" si="183"/>
        <v>8.5162905455304527E-2</v>
      </c>
      <c r="U358" s="12">
        <f t="shared" si="184"/>
        <v>9.4795629029387415E-2</v>
      </c>
      <c r="V358" s="5"/>
    </row>
    <row r="359" spans="1:22" x14ac:dyDescent="0.15">
      <c r="A359">
        <f t="shared" si="158"/>
        <v>5</v>
      </c>
      <c r="B359" s="1">
        <v>41030</v>
      </c>
      <c r="C359" s="63">
        <v>2240.5610000000001</v>
      </c>
      <c r="D359" s="68"/>
      <c r="E359" s="30">
        <f t="shared" si="159"/>
        <v>11447.498</v>
      </c>
      <c r="F359" s="30">
        <f t="shared" si="177"/>
        <v>28110.731999999996</v>
      </c>
      <c r="G359" s="69">
        <v>19238.345000000001</v>
      </c>
      <c r="H359" s="90">
        <f t="shared" si="166"/>
        <v>19395.486666666668</v>
      </c>
      <c r="I359" s="81">
        <f t="shared" si="170"/>
        <v>-1.0409999999974389</v>
      </c>
      <c r="J359" s="90">
        <f t="shared" si="171"/>
        <v>2241.6019999999976</v>
      </c>
      <c r="K359" s="100"/>
      <c r="L359" s="30">
        <f t="shared" si="180"/>
        <v>10295.908333333333</v>
      </c>
      <c r="M359" s="96">
        <f t="shared" si="178"/>
        <v>24778.591666666667</v>
      </c>
      <c r="N359" s="101"/>
      <c r="O359" s="101"/>
      <c r="P359" s="102"/>
      <c r="Q359" s="92">
        <f t="shared" si="179"/>
        <v>0.78275177732390633</v>
      </c>
      <c r="R359" s="6"/>
      <c r="T359" s="12">
        <f t="shared" si="183"/>
        <v>8.2518981611271733E-2</v>
      </c>
      <c r="U359" s="12">
        <f t="shared" si="184"/>
        <v>9.2790077497610687E-2</v>
      </c>
      <c r="V359" s="5"/>
    </row>
    <row r="360" spans="1:22" x14ac:dyDescent="0.15">
      <c r="A360">
        <f t="shared" si="158"/>
        <v>6</v>
      </c>
      <c r="B360" s="1">
        <v>41061</v>
      </c>
      <c r="C360" s="63">
        <v>2540.2350000000001</v>
      </c>
      <c r="D360" s="68">
        <f>SUM(C358:C360)</f>
        <v>7093.1450000000004</v>
      </c>
      <c r="E360" s="30">
        <f t="shared" si="159"/>
        <v>13987.733</v>
      </c>
      <c r="F360" s="30">
        <f t="shared" si="177"/>
        <v>28438.521999999997</v>
      </c>
      <c r="G360" s="69">
        <v>19277.446</v>
      </c>
      <c r="H360" s="90">
        <f t="shared" si="166"/>
        <v>19299.035</v>
      </c>
      <c r="I360" s="81">
        <f t="shared" si="170"/>
        <v>-96.451666666667734</v>
      </c>
      <c r="J360" s="90">
        <f t="shared" si="171"/>
        <v>2636.6866666666679</v>
      </c>
      <c r="K360" s="100">
        <f>SUM(J358:J360)</f>
        <v>7168.3403333333335</v>
      </c>
      <c r="L360" s="30">
        <f t="shared" si="180"/>
        <v>12932.595000000001</v>
      </c>
      <c r="M360" s="96">
        <f t="shared" si="178"/>
        <v>25171.489333333331</v>
      </c>
      <c r="N360" s="101"/>
      <c r="O360" s="101"/>
      <c r="P360" s="102"/>
      <c r="Q360" s="92">
        <f t="shared" si="179"/>
        <v>0.76670215037468059</v>
      </c>
      <c r="R360" s="6"/>
      <c r="T360" s="12">
        <f t="shared" si="183"/>
        <v>9.3555857329172848E-2</v>
      </c>
      <c r="U360" s="12">
        <f t="shared" si="184"/>
        <v>0.10914442445042304</v>
      </c>
      <c r="V360" s="5"/>
    </row>
    <row r="361" spans="1:22" x14ac:dyDescent="0.15">
      <c r="A361">
        <f t="shared" si="158"/>
        <v>7</v>
      </c>
      <c r="B361" s="1">
        <v>41091</v>
      </c>
      <c r="C361" s="63">
        <v>2213.4850000000001</v>
      </c>
      <c r="D361" s="68"/>
      <c r="E361" s="30">
        <f t="shared" si="159"/>
        <v>16201.218000000001</v>
      </c>
      <c r="F361" s="30">
        <f t="shared" si="177"/>
        <v>28255.773000000001</v>
      </c>
      <c r="G361" s="69">
        <v>19285.84</v>
      </c>
      <c r="H361" s="90">
        <f t="shared" si="166"/>
        <v>19267.210333333333</v>
      </c>
      <c r="I361" s="81">
        <f t="shared" si="170"/>
        <v>-31.824666666667326</v>
      </c>
      <c r="J361" s="90">
        <f t="shared" si="171"/>
        <v>2245.3096666666675</v>
      </c>
      <c r="K361" s="100"/>
      <c r="L361" s="30">
        <f t="shared" si="180"/>
        <v>15177.904666666669</v>
      </c>
      <c r="M361" s="96">
        <f t="shared" si="178"/>
        <v>25017.663000000004</v>
      </c>
      <c r="N361" s="101"/>
      <c r="O361" s="101"/>
      <c r="P361" s="102"/>
      <c r="Q361" s="92">
        <f t="shared" si="179"/>
        <v>0.77014429098886372</v>
      </c>
      <c r="R361" s="6"/>
      <c r="T361" s="12">
        <f t="shared" si="183"/>
        <v>8.1521783165834721E-2</v>
      </c>
      <c r="U361" s="12">
        <f t="shared" si="184"/>
        <v>9.2943554643569515E-2</v>
      </c>
      <c r="V361" s="5"/>
    </row>
    <row r="362" spans="1:22" x14ac:dyDescent="0.15">
      <c r="A362">
        <f t="shared" si="158"/>
        <v>8</v>
      </c>
      <c r="B362" s="1">
        <v>41122</v>
      </c>
      <c r="C362" s="63">
        <v>2494.3609999999999</v>
      </c>
      <c r="D362" s="68"/>
      <c r="E362" s="30">
        <f t="shared" si="159"/>
        <v>18695.579000000002</v>
      </c>
      <c r="F362" s="30">
        <f t="shared" si="177"/>
        <v>28243.113000000001</v>
      </c>
      <c r="G362" s="69">
        <v>19634.828000000001</v>
      </c>
      <c r="H362" s="90">
        <f t="shared" si="166"/>
        <v>19399.371333333333</v>
      </c>
      <c r="I362" s="81">
        <f t="shared" si="170"/>
        <v>132.16100000000006</v>
      </c>
      <c r="J362" s="90">
        <f t="shared" si="171"/>
        <v>2362.1999999999998</v>
      </c>
      <c r="K362" s="100"/>
      <c r="L362" s="30">
        <f t="shared" si="180"/>
        <v>17540.10466666667</v>
      </c>
      <c r="M362" s="96">
        <f t="shared" si="178"/>
        <v>24981.15633333334</v>
      </c>
      <c r="N362" s="101"/>
      <c r="O362" s="101"/>
      <c r="P362" s="102"/>
      <c r="Q362" s="92">
        <f t="shared" si="179"/>
        <v>0.77656018298272234</v>
      </c>
      <c r="R362" s="6"/>
      <c r="T362" s="12">
        <f t="shared" si="183"/>
        <v>9.1866335926972464E-2</v>
      </c>
      <c r="U362" s="12">
        <f t="shared" si="184"/>
        <v>9.7782175901367049E-2</v>
      </c>
      <c r="V362" s="5"/>
    </row>
    <row r="363" spans="1:22" x14ac:dyDescent="0.15">
      <c r="A363">
        <f t="shared" si="158"/>
        <v>9</v>
      </c>
      <c r="B363" s="1">
        <v>41153</v>
      </c>
      <c r="C363" s="63">
        <v>2304.009</v>
      </c>
      <c r="D363" s="68">
        <f>SUM(C361:C363)</f>
        <v>7011.8549999999996</v>
      </c>
      <c r="E363" s="30">
        <f t="shared" si="159"/>
        <v>20999.588000000003</v>
      </c>
      <c r="F363" s="30">
        <f t="shared" si="177"/>
        <v>28005.031000000003</v>
      </c>
      <c r="G363" s="69">
        <v>20275.004000000001</v>
      </c>
      <c r="H363" s="90">
        <f t="shared" si="166"/>
        <v>19731.89066666667</v>
      </c>
      <c r="I363" s="81">
        <f>H363-H362</f>
        <v>332.51933333333727</v>
      </c>
      <c r="J363" s="90">
        <f t="shared" si="171"/>
        <v>1971.4896666666627</v>
      </c>
      <c r="K363" s="100">
        <f>SUM(J361:J363)</f>
        <v>6578.9993333333296</v>
      </c>
      <c r="L363" s="30">
        <f t="shared" si="180"/>
        <v>19511.594333333334</v>
      </c>
      <c r="M363" s="96">
        <f t="shared" si="178"/>
        <v>24751.309666666668</v>
      </c>
      <c r="N363" s="101"/>
      <c r="O363" s="101"/>
      <c r="P363" s="102"/>
      <c r="Q363" s="92">
        <f>H363/M363</f>
        <v>0.79720592293506798</v>
      </c>
      <c r="R363" s="6"/>
      <c r="T363" s="12">
        <f t="shared" si="183"/>
        <v>8.4855746530982448E-2</v>
      </c>
      <c r="U363" s="12">
        <f t="shared" si="184"/>
        <v>8.1608902452682722E-2</v>
      </c>
      <c r="V363" s="5"/>
    </row>
    <row r="364" spans="1:22" x14ac:dyDescent="0.15">
      <c r="A364">
        <f t="shared" si="158"/>
        <v>10</v>
      </c>
      <c r="B364" s="1">
        <v>41183</v>
      </c>
      <c r="C364" s="63">
        <v>2158.5439999999999</v>
      </c>
      <c r="D364" s="68"/>
      <c r="E364" s="30">
        <f t="shared" si="159"/>
        <v>23158.132000000005</v>
      </c>
      <c r="F364" s="30">
        <f t="shared" si="177"/>
        <v>27529.954000000005</v>
      </c>
      <c r="G364" s="69">
        <v>21330.170999999998</v>
      </c>
      <c r="H364" s="90">
        <f t="shared" si="166"/>
        <v>20413.334333333332</v>
      </c>
      <c r="I364" s="81">
        <f t="shared" si="170"/>
        <v>681.44366666666247</v>
      </c>
      <c r="J364" s="90">
        <f t="shared" si="171"/>
        <v>1477.1003333333374</v>
      </c>
      <c r="K364" s="100"/>
      <c r="L364" s="30">
        <f t="shared" si="180"/>
        <v>20988.69466666667</v>
      </c>
      <c r="M364" s="96">
        <f t="shared" si="178"/>
        <v>24183.937000000005</v>
      </c>
      <c r="N364" s="101"/>
      <c r="O364" s="101"/>
      <c r="P364" s="102"/>
      <c r="Q364" s="92">
        <f t="shared" si="179"/>
        <v>0.84408648324436708</v>
      </c>
      <c r="R364" s="6"/>
      <c r="T364" s="12">
        <f t="shared" si="183"/>
        <v>7.9498327714853961E-2</v>
      </c>
      <c r="U364" s="12">
        <f t="shared" si="184"/>
        <v>6.1143884776042809E-2</v>
      </c>
      <c r="V364" s="5"/>
    </row>
    <row r="365" spans="1:22" x14ac:dyDescent="0.15">
      <c r="A365">
        <f t="shared" si="158"/>
        <v>11</v>
      </c>
      <c r="B365" s="1">
        <v>41214</v>
      </c>
      <c r="C365" s="63">
        <v>2060.9659999999999</v>
      </c>
      <c r="D365" s="68"/>
      <c r="E365" s="30">
        <f t="shared" si="159"/>
        <v>25219.098000000005</v>
      </c>
      <c r="F365" s="30">
        <f t="shared" si="177"/>
        <v>27487.764999999999</v>
      </c>
      <c r="G365" s="69">
        <v>20408.745999999999</v>
      </c>
      <c r="H365" s="90">
        <f t="shared" ref="H365:H370" si="185">AVERAGE(G363:G365)</f>
        <v>20671.307000000001</v>
      </c>
      <c r="I365" s="81">
        <f t="shared" ref="I365:I370" si="186">H365-H364</f>
        <v>257.97266666666837</v>
      </c>
      <c r="J365" s="90">
        <f t="shared" ref="J365:J370" si="187">C365-I365</f>
        <v>1802.9933333333315</v>
      </c>
      <c r="K365" s="100"/>
      <c r="L365" s="30">
        <f t="shared" si="180"/>
        <v>22791.688000000002</v>
      </c>
      <c r="M365" s="96">
        <f t="shared" si="178"/>
        <v>24481.184999999998</v>
      </c>
      <c r="N365" s="101"/>
      <c r="O365" s="101"/>
      <c r="P365" s="102"/>
      <c r="Q365" s="92">
        <f t="shared" ref="Q365:Q370" si="188">H365/M365</f>
        <v>0.84437526206349911</v>
      </c>
      <c r="R365" s="6"/>
      <c r="T365" s="12">
        <f t="shared" si="183"/>
        <v>7.5904568300285608E-2</v>
      </c>
      <c r="U365" s="12">
        <f t="shared" si="184"/>
        <v>7.4634074705356004E-2</v>
      </c>
      <c r="V365" s="5"/>
    </row>
    <row r="366" spans="1:22" x14ac:dyDescent="0.15">
      <c r="A366">
        <f t="shared" si="158"/>
        <v>12</v>
      </c>
      <c r="B366" s="1">
        <v>41244</v>
      </c>
      <c r="C366" s="63">
        <v>1932.97</v>
      </c>
      <c r="D366" s="68">
        <f>IF(OR($A366=3,$A366=6,$A366=9,$A366=12),SUM(C364:C366),"")</f>
        <v>6152.4800000000005</v>
      </c>
      <c r="E366" s="30">
        <f t="shared" si="159"/>
        <v>27152.068000000007</v>
      </c>
      <c r="F366" s="30">
        <f t="shared" ref="F366:F367" si="189">SUM(C355:C366)</f>
        <v>27152.068000000007</v>
      </c>
      <c r="G366" s="69">
        <v>21975.647000000001</v>
      </c>
      <c r="H366" s="90">
        <f t="shared" si="185"/>
        <v>21238.187999999998</v>
      </c>
      <c r="I366" s="81">
        <f t="shared" si="186"/>
        <v>566.88099999999758</v>
      </c>
      <c r="J366" s="90">
        <f t="shared" si="187"/>
        <v>1366.0890000000024</v>
      </c>
      <c r="K366" s="68">
        <f>IF(OR($A366=3,$A366=6,$A366=9,$A366=12),SUM(J364:J366),"")</f>
        <v>4646.1826666666711</v>
      </c>
      <c r="L366" s="30">
        <f t="shared" si="180"/>
        <v>24157.777000000006</v>
      </c>
      <c r="M366" s="96">
        <f t="shared" ref="M366" si="190">SUM(J355:J366)</f>
        <v>24157.777000000006</v>
      </c>
      <c r="N366" s="101"/>
      <c r="O366" s="101"/>
      <c r="P366" s="102"/>
      <c r="Q366" s="92">
        <f t="shared" si="188"/>
        <v>0.87914496437317036</v>
      </c>
      <c r="R366" s="6"/>
      <c r="T366" s="12">
        <f>C366/F$366</f>
        <v>7.119052589290803E-2</v>
      </c>
      <c r="U366" s="12">
        <f t="shared" si="184"/>
        <v>5.6548622002761353E-2</v>
      </c>
      <c r="V366" s="5"/>
    </row>
    <row r="367" spans="1:22" x14ac:dyDescent="0.15">
      <c r="A367">
        <f t="shared" si="158"/>
        <v>1</v>
      </c>
      <c r="B367" s="1">
        <v>41275</v>
      </c>
      <c r="C367" s="63">
        <v>1900.8589999999999</v>
      </c>
      <c r="D367" s="68" t="str">
        <f t="shared" ref="D367:D368" si="191">IF(OR($A367=3,$A367=6,$A367=9,$A367=12),SUM(C365:C367),"")</f>
        <v/>
      </c>
      <c r="E367" s="30">
        <f t="shared" si="159"/>
        <v>1900.8589999999999</v>
      </c>
      <c r="F367" s="30">
        <f t="shared" si="189"/>
        <v>26826.739000000005</v>
      </c>
      <c r="G367" s="69">
        <v>23140.706999999999</v>
      </c>
      <c r="H367" s="90">
        <f t="shared" si="185"/>
        <v>21841.699999999997</v>
      </c>
      <c r="I367" s="81">
        <f t="shared" si="186"/>
        <v>603.51199999999881</v>
      </c>
      <c r="J367" s="90">
        <f t="shared" si="187"/>
        <v>1297.3470000000011</v>
      </c>
      <c r="K367" s="68" t="str">
        <f t="shared" ref="K367:K368" si="192">IF(OR($A367=3,$A367=6,$A367=9,$A367=12),SUM(J365:J367),"")</f>
        <v/>
      </c>
      <c r="L367" s="30">
        <f t="shared" si="180"/>
        <v>1297.3470000000011</v>
      </c>
      <c r="M367" s="96">
        <f t="shared" ref="M367" si="193">SUM(J356:J367)</f>
        <v>23745.431666666667</v>
      </c>
      <c r="N367" s="101"/>
      <c r="O367" s="101"/>
      <c r="P367" s="102"/>
      <c r="Q367" s="92">
        <f t="shared" si="188"/>
        <v>0.91982745593380444</v>
      </c>
      <c r="R367" s="6">
        <f>IF(MONTH(B367)=1,YEAR(B367),"")</f>
        <v>2017</v>
      </c>
      <c r="T367" s="12">
        <f>C367/F$378</f>
        <v>9.27152321110956E-2</v>
      </c>
      <c r="U367" s="12">
        <f>J367/M$378</f>
        <v>5.5412601629691409E-2</v>
      </c>
      <c r="V367" s="5"/>
    </row>
    <row r="368" spans="1:22" x14ac:dyDescent="0.15">
      <c r="A368">
        <f t="shared" si="158"/>
        <v>2</v>
      </c>
      <c r="B368" s="1">
        <v>41306</v>
      </c>
      <c r="C368" s="63">
        <v>1795.105</v>
      </c>
      <c r="D368" s="68" t="str">
        <f t="shared" si="191"/>
        <v/>
      </c>
      <c r="E368" s="30">
        <f t="shared" ref="E368" si="194">IF(MONTH($B368)=1,C368,C368+E367)</f>
        <v>3695.9639999999999</v>
      </c>
      <c r="F368" s="30">
        <f t="shared" ref="F368" si="195">SUM(C357:C368)</f>
        <v>26455.347000000002</v>
      </c>
      <c r="G368" s="69">
        <v>22108.423999999999</v>
      </c>
      <c r="H368" s="90">
        <f t="shared" si="185"/>
        <v>22408.259333333332</v>
      </c>
      <c r="I368" s="81">
        <f t="shared" si="186"/>
        <v>566.55933333333451</v>
      </c>
      <c r="J368" s="90">
        <f t="shared" si="187"/>
        <v>1228.5456666666655</v>
      </c>
      <c r="K368" s="68" t="str">
        <f t="shared" si="192"/>
        <v/>
      </c>
      <c r="L368" s="30">
        <f t="shared" ref="L368" si="196">IF(MONTH($B368)=1,J368,J368+L367)</f>
        <v>2525.8926666666666</v>
      </c>
      <c r="M368" s="96">
        <f t="shared" ref="M368" si="197">SUM(J357:J368)</f>
        <v>23155.386000000002</v>
      </c>
      <c r="N368" s="101"/>
      <c r="O368" s="101"/>
      <c r="P368" s="102"/>
      <c r="Q368" s="92">
        <f t="shared" si="188"/>
        <v>0.96773421671024307</v>
      </c>
      <c r="R368" s="6" t="str">
        <f t="shared" ref="R368:R369" si="198">IF(MONTH(B368)=1,YEAR(B368),"")</f>
        <v/>
      </c>
      <c r="T368" s="12">
        <f t="shared" ref="T368:T378" si="199">C368/F$378</f>
        <v>8.7557034340152676E-2</v>
      </c>
      <c r="U368" s="12">
        <f t="shared" ref="U368:U378" si="200">J368/M$378</f>
        <v>5.2473942292141987E-2</v>
      </c>
      <c r="V368" s="5"/>
    </row>
    <row r="369" spans="1:22" x14ac:dyDescent="0.15">
      <c r="A369">
        <f t="shared" si="158"/>
        <v>3</v>
      </c>
      <c r="B369" s="1">
        <v>41334</v>
      </c>
      <c r="C369" s="63">
        <v>1859.386</v>
      </c>
      <c r="D369" s="68">
        <f t="shared" ref="D369" si="201">IF(OR($A369=3,$A369=6,$A369=9,$A369=12),SUM(C367:C369),"")</f>
        <v>5555.35</v>
      </c>
      <c r="E369" s="30">
        <f t="shared" ref="E369" si="202">IF(MONTH($B369)=1,C369,C369+E368)</f>
        <v>5555.35</v>
      </c>
      <c r="F369" s="30">
        <f t="shared" ref="F369" si="203">SUM(C358:C369)</f>
        <v>25812.83</v>
      </c>
      <c r="G369" s="69">
        <v>22184.458999999999</v>
      </c>
      <c r="H369" s="90">
        <f t="shared" si="185"/>
        <v>22477.863333333331</v>
      </c>
      <c r="I369" s="81">
        <f t="shared" si="186"/>
        <v>69.60399999999936</v>
      </c>
      <c r="J369" s="90">
        <f t="shared" si="187"/>
        <v>1789.7820000000006</v>
      </c>
      <c r="K369" s="68">
        <f>IF(OR($A369=3,$A369=6,$A369=9,$A369=12),SUM(J367:J369),"")</f>
        <v>4315.6746666666677</v>
      </c>
      <c r="L369" s="30">
        <f t="shared" ref="L369:L374" si="204">IF(MONTH($B369)=1,J369,J369+L368)</f>
        <v>4315.6746666666677</v>
      </c>
      <c r="M369" s="96">
        <f t="shared" ref="M369" si="205">SUM(J358:J369)</f>
        <v>22709.197000000004</v>
      </c>
      <c r="N369" s="101"/>
      <c r="O369" s="101"/>
      <c r="P369" s="102"/>
      <c r="Q369" s="92">
        <f t="shared" si="188"/>
        <v>0.98981321679200407</v>
      </c>
      <c r="R369" s="6" t="str">
        <f t="shared" si="198"/>
        <v/>
      </c>
      <c r="T369" s="12">
        <f t="shared" si="199"/>
        <v>9.0692368331434167E-2</v>
      </c>
      <c r="U369" s="12">
        <f t="shared" si="200"/>
        <v>7.6445605508774675E-2</v>
      </c>
      <c r="V369" s="5"/>
    </row>
    <row r="370" spans="1:22" x14ac:dyDescent="0.15">
      <c r="A370">
        <f t="shared" si="158"/>
        <v>4</v>
      </c>
      <c r="B370" s="1">
        <v>41365</v>
      </c>
      <c r="C370" s="63">
        <v>1764.0129999999999</v>
      </c>
      <c r="D370" s="68" t="str">
        <f t="shared" ref="D370" si="206">IF(OR($A370=3,$A370=6,$A370=9,$A370=12),SUM(C368:C370),"")</f>
        <v/>
      </c>
      <c r="E370" s="30">
        <f t="shared" ref="E370" si="207">IF(MONTH($B370)=1,C370,C370+E369)</f>
        <v>7319.3630000000003</v>
      </c>
      <c r="F370" s="30">
        <f t="shared" ref="F370" si="208">SUM(C359:C370)</f>
        <v>25264.493999999999</v>
      </c>
      <c r="G370" s="69">
        <v>21338.005000000001</v>
      </c>
      <c r="H370" s="90">
        <f t="shared" si="185"/>
        <v>21876.96266666667</v>
      </c>
      <c r="I370" s="81">
        <f t="shared" si="186"/>
        <v>-600.90066666666098</v>
      </c>
      <c r="J370" s="90">
        <f t="shared" si="187"/>
        <v>2364.9136666666609</v>
      </c>
      <c r="K370" s="68" t="str">
        <f t="shared" ref="K370" si="209">IF(OR($A370=3,$A370=6,$A370=9,$A370=12),SUM(J368:J370),"")</f>
        <v/>
      </c>
      <c r="L370" s="30">
        <f t="shared" si="204"/>
        <v>6680.5883333333286</v>
      </c>
      <c r="M370" s="96">
        <f t="shared" ref="M370" si="210">SUM(J359:J370)</f>
        <v>22784.05899999999</v>
      </c>
      <c r="N370" s="101"/>
      <c r="O370" s="101"/>
      <c r="P370" s="102"/>
      <c r="Q370" s="92">
        <f t="shared" si="188"/>
        <v>0.96018723734285794</v>
      </c>
      <c r="R370" s="6" t="str">
        <f t="shared" ref="R370" si="211">IF(MONTH(B370)=1,YEAR(B370),"")</f>
        <v/>
      </c>
      <c r="T370" s="12">
        <f t="shared" si="199"/>
        <v>8.6040508392253232E-2</v>
      </c>
      <c r="U370" s="12">
        <f t="shared" si="200"/>
        <v>0.10101076959334117</v>
      </c>
      <c r="V370" s="5"/>
    </row>
    <row r="371" spans="1:22" x14ac:dyDescent="0.15">
      <c r="A371">
        <f t="shared" si="158"/>
        <v>5</v>
      </c>
      <c r="B371" s="1">
        <v>41395</v>
      </c>
      <c r="C371" s="63">
        <v>1891.3989999999999</v>
      </c>
      <c r="D371" s="68" t="str">
        <f t="shared" ref="D371" si="212">IF(OR($A371=3,$A371=6,$A371=9,$A371=12),SUM(C369:C371),"")</f>
        <v/>
      </c>
      <c r="E371" s="30">
        <f t="shared" ref="E371" si="213">IF(MONTH($B371)=1,C371,C371+E370)</f>
        <v>9210.7620000000006</v>
      </c>
      <c r="F371" s="30">
        <f t="shared" ref="F371" si="214">SUM(C360:C371)</f>
        <v>24915.331999999999</v>
      </c>
      <c r="G371" s="69">
        <v>20859.894</v>
      </c>
      <c r="H371" s="90">
        <f t="shared" ref="H371" si="215">AVERAGE(G369:G371)</f>
        <v>21460.786</v>
      </c>
      <c r="I371" s="81">
        <f t="shared" ref="I371" si="216">H371-H370</f>
        <v>-416.17666666666992</v>
      </c>
      <c r="J371" s="90">
        <f t="shared" ref="J371" si="217">C371-I371</f>
        <v>2307.5756666666698</v>
      </c>
      <c r="K371" s="68" t="str">
        <f t="shared" ref="K371" si="218">IF(OR($A371=3,$A371=6,$A371=9,$A371=12),SUM(J369:J371),"")</f>
        <v/>
      </c>
      <c r="L371" s="30">
        <f t="shared" si="204"/>
        <v>8988.1639999999989</v>
      </c>
      <c r="M371" s="96">
        <f t="shared" ref="M371" si="219">SUM(J360:J371)</f>
        <v>22850.032666666666</v>
      </c>
      <c r="N371" s="101"/>
      <c r="O371" s="101"/>
      <c r="P371" s="102"/>
      <c r="Q371" s="92">
        <f t="shared" ref="Q371" si="220">H371/M371</f>
        <v>0.93920154570749126</v>
      </c>
      <c r="R371" s="6" t="str">
        <f t="shared" ref="R371" si="221">IF(MONTH(B371)=1,YEAR(B371),"")</f>
        <v/>
      </c>
      <c r="S371">
        <f t="shared" ref="S371:S383" si="222">IF((C371-J371)&gt;0,1,0)</f>
        <v>0</v>
      </c>
      <c r="T371" s="12">
        <f t="shared" si="199"/>
        <v>9.2253816458608515E-2</v>
      </c>
      <c r="U371" s="12">
        <f t="shared" si="200"/>
        <v>9.8561734946293972E-2</v>
      </c>
      <c r="V371" s="5"/>
    </row>
    <row r="372" spans="1:22" x14ac:dyDescent="0.15">
      <c r="A372">
        <f t="shared" si="158"/>
        <v>6</v>
      </c>
      <c r="B372" s="1">
        <v>41426</v>
      </c>
      <c r="C372" s="63">
        <v>1800.2360000000001</v>
      </c>
      <c r="D372" s="68">
        <f t="shared" ref="D372" si="223">IF(OR($A372=3,$A372=6,$A372=9,$A372=12),SUM(C370:C372),"")</f>
        <v>5455.6480000000001</v>
      </c>
      <c r="E372" s="30">
        <f t="shared" ref="E372:E377" si="224">IF(MONTH($B372)=1,C372,C372+E371)</f>
        <v>11010.998000000001</v>
      </c>
      <c r="F372" s="30">
        <f t="shared" ref="F372" si="225">SUM(C361:C372)</f>
        <v>24175.332999999999</v>
      </c>
      <c r="G372" s="69">
        <v>20119.442999999999</v>
      </c>
      <c r="H372" s="90">
        <f t="shared" ref="H372" si="226">AVERAGE(G370:G372)</f>
        <v>20772.447333333334</v>
      </c>
      <c r="I372" s="81">
        <f t="shared" ref="I372" si="227">H372-H371</f>
        <v>-688.33866666666654</v>
      </c>
      <c r="J372" s="90">
        <f t="shared" ref="J372" si="228">C372-I372</f>
        <v>2488.5746666666664</v>
      </c>
      <c r="K372" s="68">
        <f t="shared" ref="K372:K377" si="229">IF(OR($A372=3,$A372=6,$A372=9,$A372=12),SUM(J370:J372),"")</f>
        <v>7161.0639999999976</v>
      </c>
      <c r="L372" s="30">
        <f t="shared" si="204"/>
        <v>11476.738666666664</v>
      </c>
      <c r="M372" s="96">
        <f t="shared" ref="M372" si="230">SUM(J361:J372)</f>
        <v>22701.920666666669</v>
      </c>
      <c r="N372" s="101"/>
      <c r="O372" s="101"/>
      <c r="P372" s="102"/>
      <c r="Q372" s="92">
        <f t="shared" ref="Q372" si="231">H372/M372</f>
        <v>0.91500836595881552</v>
      </c>
      <c r="R372" s="6" t="str">
        <f t="shared" ref="R372" si="232">IF(MONTH(B372)=1,YEAR(B372),"")</f>
        <v/>
      </c>
      <c r="S372">
        <f t="shared" si="222"/>
        <v>0</v>
      </c>
      <c r="T372" s="12">
        <f t="shared" si="199"/>
        <v>8.7807301117416039E-2</v>
      </c>
      <c r="U372" s="12">
        <f t="shared" si="200"/>
        <v>0.10629260839986678</v>
      </c>
      <c r="V372" s="5"/>
    </row>
    <row r="373" spans="1:22" x14ac:dyDescent="0.15">
      <c r="A373">
        <f t="shared" si="158"/>
        <v>7</v>
      </c>
      <c r="B373" s="1">
        <v>41456</v>
      </c>
      <c r="C373" s="63">
        <v>1640.1210000000001</v>
      </c>
      <c r="D373" s="68" t="str">
        <f t="shared" ref="D373" si="233">IF(OR($A373=3,$A373=6,$A373=9,$A373=12),SUM(C371:C373),"")</f>
        <v/>
      </c>
      <c r="E373" s="30">
        <f t="shared" si="224"/>
        <v>12651.119000000002</v>
      </c>
      <c r="F373" s="30">
        <f t="shared" ref="F373" si="234">SUM(C362:C373)</f>
        <v>23601.968999999997</v>
      </c>
      <c r="G373" s="69">
        <v>19524.131000000001</v>
      </c>
      <c r="H373" s="90">
        <f t="shared" ref="H373" si="235">AVERAGE(G371:G373)</f>
        <v>20167.822666666667</v>
      </c>
      <c r="I373" s="81">
        <f t="shared" ref="I373" si="236">H373-H372</f>
        <v>-604.6246666666666</v>
      </c>
      <c r="J373" s="90">
        <f t="shared" ref="J373" si="237">C373-I373</f>
        <v>2244.7456666666667</v>
      </c>
      <c r="K373" s="68" t="str">
        <f t="shared" si="229"/>
        <v/>
      </c>
      <c r="L373" s="30">
        <f t="shared" si="204"/>
        <v>13721.48433333333</v>
      </c>
      <c r="M373" s="96">
        <f t="shared" ref="M373" si="238">SUM(J362:J373)</f>
        <v>22701.356666666667</v>
      </c>
      <c r="N373" s="101"/>
      <c r="O373" s="101"/>
      <c r="P373" s="102"/>
      <c r="Q373" s="92">
        <f t="shared" ref="Q373" si="239">H373/M373</f>
        <v>0.88839724263175457</v>
      </c>
      <c r="R373" s="6" t="str">
        <f t="shared" ref="R373" si="240">IF(MONTH(B373)=1,YEAR(B373),"")</f>
        <v/>
      </c>
      <c r="S373">
        <f t="shared" si="222"/>
        <v>0</v>
      </c>
      <c r="T373" s="12">
        <f t="shared" si="199"/>
        <v>7.9997621709596692E-2</v>
      </c>
      <c r="U373" s="12">
        <f t="shared" si="200"/>
        <v>9.5878124655143115E-2</v>
      </c>
      <c r="V373" s="5"/>
    </row>
    <row r="374" spans="1:22" x14ac:dyDescent="0.15">
      <c r="A374">
        <f t="shared" si="158"/>
        <v>8</v>
      </c>
      <c r="B374" s="1">
        <v>41487</v>
      </c>
      <c r="C374" s="63">
        <v>1999.3309999999999</v>
      </c>
      <c r="D374" s="68" t="str">
        <f t="shared" ref="D374" si="241">IF(OR($A374=3,$A374=6,$A374=9,$A374=12),SUM(C372:C374),"")</f>
        <v/>
      </c>
      <c r="E374" s="30">
        <f t="shared" si="224"/>
        <v>14650.450000000003</v>
      </c>
      <c r="F374" s="30">
        <f t="shared" ref="F374" si="242">SUM(C363:C374)</f>
        <v>23106.938999999998</v>
      </c>
      <c r="G374" s="69">
        <v>19310.031999999999</v>
      </c>
      <c r="H374" s="90">
        <f t="shared" ref="H374" si="243">AVERAGE(G372:G374)</f>
        <v>19651.202000000001</v>
      </c>
      <c r="I374" s="81">
        <f t="shared" ref="I374" si="244">H374-H373</f>
        <v>-516.62066666666578</v>
      </c>
      <c r="J374" s="90">
        <f t="shared" ref="J374" si="245">C374-I374</f>
        <v>2515.9516666666659</v>
      </c>
      <c r="K374" s="68" t="str">
        <f t="shared" si="229"/>
        <v/>
      </c>
      <c r="L374" s="30">
        <f t="shared" si="204"/>
        <v>16237.435999999996</v>
      </c>
      <c r="M374" s="96">
        <f t="shared" ref="M374" si="246">SUM(J363:J374)</f>
        <v>22855.10833333333</v>
      </c>
      <c r="N374" s="101"/>
      <c r="O374" s="101"/>
      <c r="P374" s="102"/>
      <c r="Q374" s="92">
        <f t="shared" ref="Q374" si="247">H374/M374</f>
        <v>0.85981662013561533</v>
      </c>
      <c r="R374" s="6" t="str">
        <f t="shared" ref="R374" si="248">IF(MONTH(B374)=1,YEAR(B374),"")</f>
        <v/>
      </c>
      <c r="S374">
        <f t="shared" si="222"/>
        <v>0</v>
      </c>
      <c r="T374" s="12">
        <f t="shared" si="199"/>
        <v>9.7518247135589167E-2</v>
      </c>
      <c r="U374" s="12">
        <f t="shared" si="200"/>
        <v>0.10746194150412958</v>
      </c>
      <c r="V374" s="5"/>
    </row>
    <row r="375" spans="1:22" x14ac:dyDescent="0.15">
      <c r="A375">
        <f t="shared" si="158"/>
        <v>9</v>
      </c>
      <c r="B375" s="1">
        <v>41518</v>
      </c>
      <c r="C375" s="63">
        <v>1706.874</v>
      </c>
      <c r="D375" s="68">
        <f t="shared" ref="D375" si="249">IF(OR($A375=3,$A375=6,$A375=9,$A375=12),SUM(C373:C375),"")</f>
        <v>5346.326</v>
      </c>
      <c r="E375" s="30">
        <f t="shared" si="224"/>
        <v>16357.324000000002</v>
      </c>
      <c r="F375" s="30">
        <f t="shared" ref="F375" si="250">SUM(C364:C375)</f>
        <v>22509.803999999996</v>
      </c>
      <c r="G375" s="69">
        <v>18844.150000000001</v>
      </c>
      <c r="H375" s="90">
        <f t="shared" ref="H375" si="251">AVERAGE(G373:G375)</f>
        <v>19226.104333333333</v>
      </c>
      <c r="I375" s="81">
        <f t="shared" ref="I375" si="252">H375-H374</f>
        <v>-425.09766666666837</v>
      </c>
      <c r="J375" s="90">
        <f t="shared" ref="J375" si="253">C375-I375</f>
        <v>2131.9716666666682</v>
      </c>
      <c r="K375" s="68">
        <f t="shared" si="229"/>
        <v>6892.6690000000008</v>
      </c>
      <c r="L375" s="30">
        <f t="shared" ref="L375" si="254">IF(MONTH($B375)=1,J375,J375+L374)</f>
        <v>18369.407666666666</v>
      </c>
      <c r="M375" s="96">
        <f t="shared" ref="M375" si="255">SUM(J364:J375)</f>
        <v>23015.590333333337</v>
      </c>
      <c r="N375" s="101"/>
      <c r="O375" s="101"/>
      <c r="P375" s="102"/>
      <c r="Q375" s="92">
        <f t="shared" ref="Q375" si="256">H375/M375</f>
        <v>0.83535134467041172</v>
      </c>
      <c r="R375" s="6" t="str">
        <f t="shared" ref="R375" si="257">IF(MONTH(B375)=1,YEAR(B375),"")</f>
        <v/>
      </c>
      <c r="S375">
        <f t="shared" si="222"/>
        <v>0</v>
      </c>
      <c r="T375" s="12">
        <f t="shared" si="199"/>
        <v>8.3253528585967823E-2</v>
      </c>
      <c r="U375" s="12">
        <f t="shared" si="200"/>
        <v>9.1061294049155098E-2</v>
      </c>
      <c r="V375" s="5"/>
    </row>
    <row r="376" spans="1:22" x14ac:dyDescent="0.15">
      <c r="A376">
        <f t="shared" si="158"/>
        <v>10</v>
      </c>
      <c r="B376" s="1">
        <v>41548</v>
      </c>
      <c r="C376" s="63">
        <v>1492.0360000000001</v>
      </c>
      <c r="D376" s="68" t="str">
        <f t="shared" ref="D376" si="258">IF(OR($A376=3,$A376=6,$A376=9,$A376=12),SUM(C374:C376),"")</f>
        <v/>
      </c>
      <c r="E376" s="30">
        <f t="shared" si="224"/>
        <v>17849.36</v>
      </c>
      <c r="F376" s="30">
        <f t="shared" ref="F376" si="259">SUM(C365:C376)</f>
        <v>21843.295999999998</v>
      </c>
      <c r="G376" s="69">
        <v>18588.210999999999</v>
      </c>
      <c r="H376" s="90">
        <f t="shared" ref="H376" si="260">AVERAGE(G374:G376)</f>
        <v>18914.130999999998</v>
      </c>
      <c r="I376" s="81">
        <f t="shared" ref="I376" si="261">H376-H375</f>
        <v>-311.97333333333518</v>
      </c>
      <c r="J376" s="90">
        <f t="shared" ref="J376" si="262">C376-I376</f>
        <v>1804.0093333333352</v>
      </c>
      <c r="K376" s="68" t="str">
        <f t="shared" si="229"/>
        <v/>
      </c>
      <c r="L376" s="30">
        <f t="shared" ref="L376" si="263">IF(MONTH($B376)=1,J376,J376+L375)</f>
        <v>20173.417000000001</v>
      </c>
      <c r="M376" s="96">
        <f t="shared" ref="M376" si="264">SUM(J365:J376)</f>
        <v>23342.49933333333</v>
      </c>
      <c r="N376" s="101"/>
      <c r="O376" s="101"/>
      <c r="P376" s="102"/>
      <c r="Q376" s="92">
        <f t="shared" ref="Q376" si="265">H376/M376</f>
        <v>0.81028731027917067</v>
      </c>
      <c r="R376" s="6" t="str">
        <f t="shared" ref="R376" si="266">IF(MONTH(B376)=1,YEAR(B376),"")</f>
        <v/>
      </c>
      <c r="S376">
        <f t="shared" si="222"/>
        <v>0</v>
      </c>
      <c r="T376" s="12">
        <f t="shared" si="199"/>
        <v>7.2774710832371386E-2</v>
      </c>
      <c r="U376" s="12">
        <f t="shared" si="200"/>
        <v>7.705328684172022E-2</v>
      </c>
      <c r="V376" s="5"/>
    </row>
    <row r="377" spans="1:22" x14ac:dyDescent="0.15">
      <c r="A377">
        <f t="shared" si="158"/>
        <v>11</v>
      </c>
      <c r="B377" s="1">
        <v>41579</v>
      </c>
      <c r="C377" s="63">
        <v>1390.86</v>
      </c>
      <c r="D377" s="68" t="str">
        <f t="shared" ref="D377" si="267">IF(OR($A377=3,$A377=6,$A377=9,$A377=12),SUM(C375:C377),"")</f>
        <v/>
      </c>
      <c r="E377" s="30">
        <f t="shared" si="224"/>
        <v>19240.22</v>
      </c>
      <c r="F377" s="30">
        <f t="shared" ref="F377" si="268">SUM(C366:C377)</f>
        <v>21173.19</v>
      </c>
      <c r="G377" s="69">
        <v>18365.027999999998</v>
      </c>
      <c r="H377" s="90">
        <f t="shared" ref="H377" si="269">AVERAGE(G375:G377)</f>
        <v>18599.129666666668</v>
      </c>
      <c r="I377" s="81">
        <f t="shared" ref="I377" si="270">H377-H376</f>
        <v>-315.00133333332997</v>
      </c>
      <c r="J377" s="90">
        <f t="shared" ref="J377" si="271">C377-I377</f>
        <v>1705.8613333333299</v>
      </c>
      <c r="K377" s="68" t="str">
        <f t="shared" si="229"/>
        <v/>
      </c>
      <c r="L377" s="30">
        <f t="shared" ref="L377" si="272">IF(MONTH($B377)=1,J377,J377+L376)</f>
        <v>21879.278333333332</v>
      </c>
      <c r="M377" s="96">
        <f t="shared" ref="M377" si="273">SUM(J366:J377)</f>
        <v>23245.367333333335</v>
      </c>
      <c r="N377" s="101"/>
      <c r="O377" s="101"/>
      <c r="P377" s="102"/>
      <c r="Q377" s="92">
        <f t="shared" ref="Q377" si="274">H377/M377</f>
        <v>0.80012199420036412</v>
      </c>
      <c r="R377" s="6" t="str">
        <f t="shared" ref="R377" si="275">IF(MONTH(B377)=1,YEAR(B377),"")</f>
        <v/>
      </c>
      <c r="S377">
        <f t="shared" si="222"/>
        <v>0</v>
      </c>
      <c r="T377" s="12">
        <f t="shared" si="199"/>
        <v>6.7839807020951284E-2</v>
      </c>
      <c r="U377" s="12">
        <f t="shared" si="200"/>
        <v>7.2861165516622736E-2</v>
      </c>
      <c r="V377" s="5"/>
    </row>
    <row r="378" spans="1:22" x14ac:dyDescent="0.15">
      <c r="A378">
        <f t="shared" si="158"/>
        <v>12</v>
      </c>
      <c r="B378" s="1">
        <v>41609</v>
      </c>
      <c r="C378" s="63">
        <v>1261.902</v>
      </c>
      <c r="D378" s="68">
        <f t="shared" ref="D378" si="276">IF(OR($A378=3,$A378=6,$A378=9,$A378=12),SUM(C376:C378),"")</f>
        <v>4144.7979999999998</v>
      </c>
      <c r="E378" s="30">
        <f t="shared" ref="E378" si="277">IF(MONTH($B378)=1,C378,C378+E377)</f>
        <v>20502.122000000003</v>
      </c>
      <c r="F378" s="30">
        <f t="shared" ref="F378" si="278">SUM(C367:C378)</f>
        <v>20502.122000000003</v>
      </c>
      <c r="G378" s="69">
        <v>18030.22</v>
      </c>
      <c r="H378" s="90">
        <f t="shared" ref="H378" si="279">AVERAGE(G376:G378)</f>
        <v>18327.819666666666</v>
      </c>
      <c r="I378" s="81">
        <f t="shared" ref="I378" si="280">H378-H377</f>
        <v>-271.31000000000131</v>
      </c>
      <c r="J378" s="90">
        <f t="shared" ref="J378" si="281">C378-I378</f>
        <v>1533.2120000000014</v>
      </c>
      <c r="K378" s="68">
        <f t="shared" ref="K378" si="282">IF(OR($A378=3,$A378=6,$A378=9,$A378=12),SUM(J376:J378),"")</f>
        <v>5043.0826666666662</v>
      </c>
      <c r="L378" s="30">
        <f t="shared" ref="L378" si="283">IF(MONTH($B378)=1,J378,J378+L377)</f>
        <v>23412.490333333335</v>
      </c>
      <c r="M378" s="96">
        <f t="shared" ref="M378" si="284">SUM(J367:J378)</f>
        <v>23412.490333333335</v>
      </c>
      <c r="N378" s="101"/>
      <c r="O378" s="101"/>
      <c r="P378" s="102"/>
      <c r="Q378" s="92">
        <f t="shared" ref="Q378" si="285">H378/M378</f>
        <v>0.78282230577464829</v>
      </c>
      <c r="R378" s="6" t="str">
        <f t="shared" ref="R378" si="286">IF(MONTH(B378)=1,YEAR(B378),"")</f>
        <v/>
      </c>
      <c r="S378">
        <f t="shared" si="222"/>
        <v>0</v>
      </c>
      <c r="T378" s="12">
        <f t="shared" si="199"/>
        <v>6.1549823964563273E-2</v>
      </c>
      <c r="U378" s="12">
        <f t="shared" si="200"/>
        <v>6.5486925063119136E-2</v>
      </c>
      <c r="V378" s="5"/>
    </row>
    <row r="379" spans="1:22" x14ac:dyDescent="0.15">
      <c r="A379">
        <f t="shared" si="158"/>
        <v>1</v>
      </c>
      <c r="B379" s="1">
        <v>41640</v>
      </c>
      <c r="C379" s="63">
        <v>1286.21</v>
      </c>
      <c r="D379" s="68" t="str">
        <f t="shared" ref="D379" si="287">IF(OR($A379=3,$A379=6,$A379=9,$A379=12),SUM(C377:C379),"")</f>
        <v/>
      </c>
      <c r="E379" s="30">
        <f t="shared" ref="E379:E384" si="288">IF(MONTH($B379)=1,C379,C379+E378)</f>
        <v>1286.21</v>
      </c>
      <c r="F379" s="30">
        <f t="shared" ref="F379" si="289">SUM(C368:C379)</f>
        <v>19887.472999999998</v>
      </c>
      <c r="G379" s="69">
        <v>17692.007000000001</v>
      </c>
      <c r="H379" s="90">
        <f t="shared" ref="H379" si="290">AVERAGE(G377:G379)</f>
        <v>18029.085000000003</v>
      </c>
      <c r="I379" s="81">
        <f t="shared" ref="I379" si="291">H379-H378</f>
        <v>-298.73466666666354</v>
      </c>
      <c r="J379" s="90">
        <f t="shared" ref="J379" si="292">C379-I379</f>
        <v>1584.9446666666636</v>
      </c>
      <c r="K379" s="68" t="str">
        <f t="shared" ref="K379" si="293">IF(OR($A379=3,$A379=6,$A379=9,$A379=12),SUM(J377:J379),"")</f>
        <v/>
      </c>
      <c r="L379" s="30">
        <f t="shared" ref="L379" si="294">IF(MONTH($B379)=1,J379,J379+L378)</f>
        <v>1584.9446666666636</v>
      </c>
      <c r="M379" s="96">
        <f t="shared" ref="M379" si="295">SUM(J368:J379)</f>
        <v>23700.087999999996</v>
      </c>
      <c r="N379" s="101"/>
      <c r="O379" s="101"/>
      <c r="P379" s="102"/>
      <c r="Q379" s="92">
        <f t="shared" ref="Q379" si="296">H379/M379</f>
        <v>0.7607180614688015</v>
      </c>
      <c r="R379" s="6">
        <f t="shared" ref="R379" si="297">IF(MONTH(B379)=1,YEAR(B379),"")</f>
        <v>2018</v>
      </c>
      <c r="S379">
        <f t="shared" si="222"/>
        <v>0</v>
      </c>
      <c r="T379" s="12"/>
      <c r="U379" s="12"/>
      <c r="V379" s="5"/>
    </row>
    <row r="380" spans="1:22" x14ac:dyDescent="0.15">
      <c r="A380">
        <f t="shared" si="158"/>
        <v>2</v>
      </c>
      <c r="B380" s="1">
        <v>41671</v>
      </c>
      <c r="C380" s="63">
        <v>1406.556</v>
      </c>
      <c r="D380" s="68" t="str">
        <f t="shared" ref="D380" si="298">IF(OR($A380=3,$A380=6,$A380=9,$A380=12),SUM(C378:C380),"")</f>
        <v/>
      </c>
      <c r="E380" s="30">
        <f t="shared" si="288"/>
        <v>2692.7660000000001</v>
      </c>
      <c r="F380" s="30">
        <f t="shared" ref="F380" si="299">SUM(C369:C380)</f>
        <v>19498.923999999999</v>
      </c>
      <c r="G380" s="69">
        <v>17080.999</v>
      </c>
      <c r="H380" s="90">
        <f t="shared" ref="H380" si="300">AVERAGE(G378:G380)</f>
        <v>17601.07533333333</v>
      </c>
      <c r="I380" s="81">
        <f t="shared" ref="I380" si="301">H380-H379</f>
        <v>-428.00966666667227</v>
      </c>
      <c r="J380" s="90">
        <f t="shared" ref="J380" si="302">C380-I380</f>
        <v>1834.5656666666723</v>
      </c>
      <c r="K380" s="68" t="str">
        <f t="shared" ref="K380" si="303">IF(OR($A380=3,$A380=6,$A380=9,$A380=12),SUM(J378:J380),"")</f>
        <v/>
      </c>
      <c r="L380" s="30">
        <f t="shared" ref="L380" si="304">IF(MONTH($B380)=1,J380,J380+L379)</f>
        <v>3419.5103333333359</v>
      </c>
      <c r="M380" s="96">
        <f t="shared" ref="M380" si="305">SUM(J369:J380)</f>
        <v>24306.108000000004</v>
      </c>
      <c r="N380" s="101"/>
      <c r="O380" s="101"/>
      <c r="P380" s="102"/>
      <c r="Q380" s="92">
        <f t="shared" ref="Q380" si="306">H380/M380</f>
        <v>0.72414206887146748</v>
      </c>
      <c r="R380" s="6" t="str">
        <f t="shared" ref="R380" si="307">IF(MONTH(B380)=1,YEAR(B380),"")</f>
        <v/>
      </c>
      <c r="S380">
        <f t="shared" si="222"/>
        <v>0</v>
      </c>
      <c r="T380" s="12"/>
      <c r="U380" s="12"/>
      <c r="V380" s="5"/>
    </row>
    <row r="381" spans="1:22" x14ac:dyDescent="0.15">
      <c r="A381">
        <f t="shared" si="158"/>
        <v>3</v>
      </c>
      <c r="B381" s="1">
        <v>41699</v>
      </c>
      <c r="C381" s="63">
        <v>1466.6949999999999</v>
      </c>
      <c r="D381" s="68">
        <f t="shared" ref="D381" si="308">IF(OR($A381=3,$A381=6,$A381=9,$A381=12),SUM(C379:C381),"")</f>
        <v>4159.4610000000002</v>
      </c>
      <c r="E381" s="30">
        <f t="shared" si="288"/>
        <v>4159.4610000000002</v>
      </c>
      <c r="F381" s="30">
        <f t="shared" ref="F381" si="309">SUM(C370:C381)</f>
        <v>19106.233</v>
      </c>
      <c r="G381" s="69">
        <v>16913.669999999998</v>
      </c>
      <c r="H381" s="90">
        <f t="shared" ref="H381" si="310">AVERAGE(G379:G381)</f>
        <v>17228.892</v>
      </c>
      <c r="I381" s="81">
        <f t="shared" ref="I381" si="311">H381-H380</f>
        <v>-372.18333333333067</v>
      </c>
      <c r="J381" s="90">
        <f t="shared" ref="J381" si="312">C381-I381</f>
        <v>1838.8783333333306</v>
      </c>
      <c r="K381" s="68">
        <f t="shared" ref="K381" si="313">IF(OR($A381=3,$A381=6,$A381=9,$A381=12),SUM(J379:J381),"")</f>
        <v>5258.3886666666667</v>
      </c>
      <c r="L381" s="30">
        <f t="shared" ref="L381" si="314">IF(MONTH($B381)=1,J381,J381+L380)</f>
        <v>5258.3886666666667</v>
      </c>
      <c r="M381" s="96">
        <f t="shared" ref="M381" si="315">SUM(J370:J381)</f>
        <v>24355.204333333328</v>
      </c>
      <c r="N381" s="101"/>
      <c r="O381" s="101"/>
      <c r="P381" s="102"/>
      <c r="Q381" s="92">
        <f t="shared" ref="Q381" si="316">H381/M381</f>
        <v>0.70740083984514046</v>
      </c>
      <c r="R381" s="6" t="str">
        <f t="shared" ref="R381" si="317">IF(MONTH(B381)=1,YEAR(B381),"")</f>
        <v/>
      </c>
      <c r="S381">
        <f t="shared" si="222"/>
        <v>0</v>
      </c>
      <c r="T381" s="12"/>
      <c r="U381" s="12"/>
      <c r="V381" s="5"/>
    </row>
    <row r="382" spans="1:22" x14ac:dyDescent="0.15">
      <c r="A382">
        <f t="shared" si="158"/>
        <v>4</v>
      </c>
      <c r="B382" s="1">
        <v>41730</v>
      </c>
      <c r="C382" s="63">
        <v>1347.4079999999999</v>
      </c>
      <c r="D382" s="68" t="str">
        <f t="shared" ref="D382" si="318">IF(OR($A382=3,$A382=6,$A382=9,$A382=12),SUM(C380:C382),"")</f>
        <v/>
      </c>
      <c r="E382" s="30">
        <f t="shared" si="288"/>
        <v>5506.8690000000006</v>
      </c>
      <c r="F382" s="30">
        <f t="shared" ref="F382" si="319">SUM(C371:C382)</f>
        <v>18689.628000000001</v>
      </c>
      <c r="G382" s="69">
        <v>16378.984</v>
      </c>
      <c r="H382" s="90">
        <f t="shared" ref="H382" si="320">AVERAGE(G380:G382)</f>
        <v>16791.217666666664</v>
      </c>
      <c r="I382" s="81">
        <f t="shared" ref="I382" si="321">H382-H381</f>
        <v>-437.67433333333611</v>
      </c>
      <c r="J382" s="90">
        <f t="shared" ref="J382" si="322">C382-I382</f>
        <v>1785.082333333336</v>
      </c>
      <c r="K382" s="68" t="str">
        <f t="shared" ref="K382" si="323">IF(OR($A382=3,$A382=6,$A382=9,$A382=12),SUM(J380:J382),"")</f>
        <v/>
      </c>
      <c r="L382" s="30">
        <f t="shared" ref="L382" si="324">IF(MONTH($B382)=1,J382,J382+L381)</f>
        <v>7043.4710000000032</v>
      </c>
      <c r="M382" s="96">
        <f t="shared" ref="M382" si="325">SUM(J371:J382)</f>
        <v>23775.373000000003</v>
      </c>
      <c r="N382" s="101"/>
      <c r="O382" s="101"/>
      <c r="P382" s="102"/>
      <c r="Q382" s="92">
        <f t="shared" ref="Q382" si="326">H382/M382</f>
        <v>0.70624413197078595</v>
      </c>
      <c r="R382" s="6" t="str">
        <f t="shared" ref="R382" si="327">IF(MONTH(B382)=1,YEAR(B382),"")</f>
        <v/>
      </c>
      <c r="S382">
        <f t="shared" si="222"/>
        <v>0</v>
      </c>
      <c r="T382" s="12"/>
      <c r="U382" s="12"/>
      <c r="V382" s="5"/>
    </row>
    <row r="383" spans="1:22" x14ac:dyDescent="0.15">
      <c r="A383">
        <f t="shared" si="158"/>
        <v>5</v>
      </c>
      <c r="B383" s="1">
        <v>41760</v>
      </c>
      <c r="C383" s="63">
        <v>1522.181</v>
      </c>
      <c r="D383" s="68" t="str">
        <f t="shared" ref="D383" si="328">IF(OR($A383=3,$A383=6,$A383=9,$A383=12),SUM(C381:C383),"")</f>
        <v/>
      </c>
      <c r="E383" s="30">
        <f t="shared" si="288"/>
        <v>7029.0500000000011</v>
      </c>
      <c r="F383" s="30">
        <f t="shared" ref="F383" si="329">SUM(C372:C383)</f>
        <v>18320.41</v>
      </c>
      <c r="G383" s="69">
        <v>16242.26</v>
      </c>
      <c r="H383" s="90">
        <f t="shared" ref="H383" si="330">AVERAGE(G381:G383)</f>
        <v>16511.637999999999</v>
      </c>
      <c r="I383" s="81">
        <f t="shared" ref="I383" si="331">H383-H382</f>
        <v>-279.57966666666471</v>
      </c>
      <c r="J383" s="90">
        <f t="shared" ref="J383" si="332">C383-I383</f>
        <v>1801.7606666666647</v>
      </c>
      <c r="K383" s="68" t="str">
        <f t="shared" ref="K383" si="333">IF(OR($A383=3,$A383=6,$A383=9,$A383=12),SUM(J381:J383),"")</f>
        <v/>
      </c>
      <c r="L383" s="30">
        <f t="shared" ref="L383" si="334">IF(MONTH($B383)=1,J383,J383+L382)</f>
        <v>8845.2316666666684</v>
      </c>
      <c r="M383" s="96">
        <f t="shared" ref="M383" si="335">SUM(J372:J383)</f>
        <v>23269.558000000001</v>
      </c>
      <c r="N383" s="101"/>
      <c r="O383" s="101"/>
      <c r="P383" s="102"/>
      <c r="Q383" s="92">
        <f t="shared" ref="Q383" si="336">H383/M383</f>
        <v>0.70958107584166397</v>
      </c>
      <c r="R383" s="6" t="str">
        <f t="shared" ref="R383" si="337">IF(MONTH(B383)=1,YEAR(B383),"")</f>
        <v/>
      </c>
      <c r="S383">
        <f t="shared" si="222"/>
        <v>0</v>
      </c>
      <c r="T383" s="12"/>
      <c r="U383" s="12"/>
      <c r="V383" s="5"/>
    </row>
    <row r="384" spans="1:22" x14ac:dyDescent="0.15">
      <c r="A384">
        <f t="shared" si="158"/>
        <v>6</v>
      </c>
      <c r="B384" s="1">
        <v>41791</v>
      </c>
      <c r="C384" s="63">
        <v>1543.9449999999999</v>
      </c>
      <c r="D384" s="68">
        <f t="shared" ref="D384" si="338">IF(OR($A384=3,$A384=6,$A384=9,$A384=12),SUM(C382:C384),"")</f>
        <v>4413.5339999999997</v>
      </c>
      <c r="E384" s="30">
        <f t="shared" si="288"/>
        <v>8572.9950000000008</v>
      </c>
      <c r="F384" s="30">
        <f t="shared" ref="F384" si="339">SUM(C373:C384)</f>
        <v>18064.118999999999</v>
      </c>
      <c r="G384" s="69">
        <v>14856.618</v>
      </c>
      <c r="H384" s="90">
        <f t="shared" ref="H384" si="340">AVERAGE(G382:G384)</f>
        <v>15825.954</v>
      </c>
      <c r="I384" s="81">
        <f t="shared" ref="I384" si="341">H384-H383</f>
        <v>-685.68399999999929</v>
      </c>
      <c r="J384" s="90">
        <f t="shared" ref="J384" si="342">C384-I384</f>
        <v>2229.628999999999</v>
      </c>
      <c r="K384" s="68">
        <f t="shared" ref="K384" si="343">IF(OR($A384=3,$A384=6,$A384=9,$A384=12),SUM(J382:J384),"")</f>
        <v>5816.4719999999998</v>
      </c>
      <c r="L384" s="30">
        <f t="shared" ref="L384" si="344">IF(MONTH($B384)=1,J384,J384+L383)</f>
        <v>11074.860666666667</v>
      </c>
      <c r="M384" s="96">
        <f t="shared" ref="M384" si="345">SUM(J373:J384)</f>
        <v>23010.612333333338</v>
      </c>
      <c r="N384" s="101"/>
      <c r="O384" s="101"/>
      <c r="P384" s="102"/>
      <c r="Q384" s="92">
        <f>H384/M384</f>
        <v>0.68776761655640117</v>
      </c>
      <c r="R384" s="6" t="str">
        <f t="shared" ref="R384" si="346">IF(MONTH(B384)=1,YEAR(B384),"")</f>
        <v/>
      </c>
      <c r="T384" s="12"/>
      <c r="U384" s="12"/>
      <c r="V384" s="5"/>
    </row>
    <row r="385" spans="1:22" x14ac:dyDescent="0.15">
      <c r="A385">
        <f t="shared" si="158"/>
        <v>7</v>
      </c>
      <c r="B385" s="1">
        <v>41821</v>
      </c>
      <c r="C385" s="63">
        <v>1409.491</v>
      </c>
      <c r="D385" s="68" t="str">
        <f t="shared" ref="D385" si="347">IF(OR($A385=3,$A385=6,$A385=9,$A385=12),SUM(C383:C385),"")</f>
        <v/>
      </c>
      <c r="E385" s="30">
        <f t="shared" ref="E385" si="348">IF(MONTH($B385)=1,C385,C385+E384)</f>
        <v>9982.4860000000008</v>
      </c>
      <c r="F385" s="30">
        <f t="shared" ref="F385" si="349">SUM(C374:C385)</f>
        <v>17833.489000000001</v>
      </c>
      <c r="G385" s="69">
        <v>14836.403</v>
      </c>
      <c r="H385" s="90">
        <f t="shared" ref="H385" si="350">AVERAGE(G383:G385)</f>
        <v>15311.760333333334</v>
      </c>
      <c r="I385" s="81">
        <f t="shared" ref="I385" si="351">H385-H384</f>
        <v>-514.1936666666661</v>
      </c>
      <c r="J385" s="90">
        <f t="shared" ref="J385" si="352">C385-I385</f>
        <v>1923.6846666666661</v>
      </c>
      <c r="K385" s="68" t="str">
        <f t="shared" ref="K385" si="353">IF(OR($A385=3,$A385=6,$A385=9,$A385=12),SUM(J383:J385),"")</f>
        <v/>
      </c>
      <c r="L385" s="30">
        <f t="shared" ref="L385" si="354">IF(MONTH($B385)=1,J385,J385+L384)</f>
        <v>12998.545333333333</v>
      </c>
      <c r="M385" s="96">
        <f t="shared" ref="M385" si="355">SUM(J374:J385)</f>
        <v>22689.551333333337</v>
      </c>
      <c r="N385" s="101"/>
      <c r="O385" s="101"/>
      <c r="P385" s="102"/>
      <c r="Q385" s="92">
        <f>H385/M385</f>
        <v>0.67483751037592121</v>
      </c>
      <c r="R385" s="6" t="str">
        <f t="shared" ref="R385" si="356">IF(MONTH(B385)=1,YEAR(B385),"")</f>
        <v/>
      </c>
      <c r="T385" s="12"/>
      <c r="U385" s="12"/>
      <c r="V385" s="5"/>
    </row>
    <row r="386" spans="1:22" x14ac:dyDescent="0.15">
      <c r="A386">
        <f t="shared" si="158"/>
        <v>8</v>
      </c>
      <c r="B386" s="1">
        <v>41852</v>
      </c>
      <c r="C386" s="63">
        <v>1694.9010000000001</v>
      </c>
      <c r="D386" s="68" t="str">
        <f t="shared" ref="D386" si="357">IF(OR($A386=3,$A386=6,$A386=9,$A386=12),SUM(C384:C386),"")</f>
        <v/>
      </c>
      <c r="E386" s="30">
        <f t="shared" ref="E386" si="358">IF(MONTH($B386)=1,C386,C386+E385)</f>
        <v>11677.387000000001</v>
      </c>
      <c r="F386" s="30">
        <f t="shared" ref="F386" si="359">SUM(C375:C386)</f>
        <v>17529.059000000001</v>
      </c>
      <c r="G386" s="69">
        <v>14587.406999999999</v>
      </c>
      <c r="H386" s="90">
        <f t="shared" ref="H386" si="360">AVERAGE(G384:G386)</f>
        <v>14760.142666666667</v>
      </c>
      <c r="I386" s="81">
        <f t="shared" ref="I386" si="361">H386-H385</f>
        <v>-551.61766666666699</v>
      </c>
      <c r="J386" s="90">
        <f t="shared" ref="J386" si="362">C386-I386</f>
        <v>2246.5186666666668</v>
      </c>
      <c r="K386" s="68" t="str">
        <f t="shared" ref="K386" si="363">IF(OR($A386=3,$A386=6,$A386=9,$A386=12),SUM(J384:J386),"")</f>
        <v/>
      </c>
      <c r="L386" s="30">
        <f t="shared" ref="L386" si="364">IF(MONTH($B386)=1,J386,J386+L385)</f>
        <v>15245.064</v>
      </c>
      <c r="M386" s="96">
        <f t="shared" ref="M386" si="365">SUM(J375:J386)</f>
        <v>22420.118333333336</v>
      </c>
      <c r="N386" s="101"/>
      <c r="O386" s="101"/>
      <c r="P386" s="102"/>
      <c r="Q386" s="92">
        <f>H386/M386</f>
        <v>0.65834365578355925</v>
      </c>
      <c r="R386" s="6" t="str">
        <f t="shared" ref="R386" si="366">IF(MONTH(B386)=1,YEAR(B386),"")</f>
        <v/>
      </c>
      <c r="T386" s="12"/>
      <c r="U386" s="12"/>
      <c r="V386" s="5"/>
    </row>
    <row r="387" spans="1:22" x14ac:dyDescent="0.15">
      <c r="A387">
        <f t="shared" si="158"/>
        <v>9</v>
      </c>
      <c r="B387" s="1">
        <v>41883</v>
      </c>
      <c r="C387" s="63">
        <v>1545.104</v>
      </c>
      <c r="D387" s="68">
        <f t="shared" ref="D387" si="367">IF(OR($A387=3,$A387=6,$A387=9,$A387=12),SUM(C385:C387),"")</f>
        <v>4649.4960000000001</v>
      </c>
      <c r="E387" s="30">
        <f t="shared" ref="E387" si="368">IF(MONTH($B387)=1,C387,C387+E386)</f>
        <v>13222.491</v>
      </c>
      <c r="F387" s="30">
        <f t="shared" ref="F387" si="369">SUM(C376:C387)</f>
        <v>17367.289000000001</v>
      </c>
      <c r="G387" s="69">
        <v>14529.879000000001</v>
      </c>
      <c r="H387" s="90">
        <f t="shared" ref="H387" si="370">AVERAGE(G385:G387)</f>
        <v>14651.229666666666</v>
      </c>
      <c r="I387" s="81">
        <f t="shared" ref="I387" si="371">H387-H386</f>
        <v>-108.91300000000047</v>
      </c>
      <c r="J387" s="90">
        <f t="shared" ref="J387" si="372">C387-I387</f>
        <v>1654.0170000000005</v>
      </c>
      <c r="K387" s="68">
        <f t="shared" ref="K387" si="373">IF(OR($A387=3,$A387=6,$A387=9,$A387=12),SUM(J385:J387),"")</f>
        <v>5824.2203333333337</v>
      </c>
      <c r="L387" s="30">
        <f t="shared" ref="L387" si="374">IF(MONTH($B387)=1,J387,J387+L386)</f>
        <v>16899.081000000002</v>
      </c>
      <c r="M387" s="96">
        <f t="shared" ref="M387" si="375">SUM(J376:J387)</f>
        <v>21942.163666666664</v>
      </c>
      <c r="N387" s="101"/>
      <c r="O387" s="101"/>
      <c r="P387" s="102"/>
      <c r="Q387" s="92">
        <f>H387/M387</f>
        <v>0.66772037111928095</v>
      </c>
      <c r="R387" s="6" t="str">
        <f t="shared" ref="R387" si="376">IF(MONTH(B387)=1,YEAR(B387),"")</f>
        <v/>
      </c>
      <c r="T387" s="12"/>
      <c r="U387" s="12"/>
      <c r="V387" s="5"/>
    </row>
    <row r="388" spans="1:22" x14ac:dyDescent="0.15">
      <c r="B388" s="1"/>
      <c r="C388" s="63"/>
      <c r="D388" s="68"/>
      <c r="E388" s="30"/>
      <c r="F388" s="60"/>
      <c r="G388" s="63"/>
      <c r="H388" s="103"/>
      <c r="I388" s="102"/>
      <c r="J388" s="90"/>
      <c r="K388" s="100"/>
      <c r="L388" s="96"/>
      <c r="M388" s="96"/>
      <c r="N388" s="101"/>
      <c r="O388" s="101"/>
      <c r="P388" s="102"/>
      <c r="Q388" s="104"/>
      <c r="R388" s="6"/>
      <c r="T388" s="5"/>
      <c r="U388" s="3"/>
      <c r="V388" s="5"/>
    </row>
    <row r="389" spans="1:22" x14ac:dyDescent="0.15">
      <c r="B389" s="15" t="s">
        <v>23</v>
      </c>
      <c r="C389" s="70">
        <f>AVERAGE(C$7:C387)</f>
        <v>1559.919309711287</v>
      </c>
      <c r="D389" s="71">
        <f>AVERAGE(D$21:D387)</f>
        <v>4725.7744471544711</v>
      </c>
      <c r="E389" s="70">
        <f>AVERAGE(E87,E99,E111,E123,E135,E147,E159,E171,E183,E195,E207,E219,E231,E243,E255,E267,E279,E291,E303,E315,E327,E339,E351,E363,E375,E387)</f>
        <v>14719.117000000002</v>
      </c>
      <c r="F389" s="70">
        <f>AVERAGE(F$18:F387)</f>
        <v>18841.376332432435</v>
      </c>
      <c r="G389" s="70"/>
      <c r="H389" s="105">
        <f>AVERAGE(H$9:H387)</f>
        <v>13634.573182058057</v>
      </c>
      <c r="I389" s="106"/>
      <c r="J389" s="105">
        <f>AVERAGE(J$10:J387)</f>
        <v>1567.3980537918881</v>
      </c>
      <c r="K389" s="107">
        <f>AVERAGE(K$21:K387)</f>
        <v>4700.3994390243897</v>
      </c>
      <c r="L389" s="70">
        <f>AVERAGE(L87,L99,L111,L123,L135,L147,L159,L171,L183,L195,L207,L219,L231,L243,L255,L267,L279,L291,L303,L315,L327,L339,L351,L363,L375,L387)</f>
        <v>15104.308666666668</v>
      </c>
      <c r="M389" s="105">
        <f>AVERAGE(M$18:M387)</f>
        <v>18715.365077477476</v>
      </c>
      <c r="N389" s="108"/>
      <c r="O389" s="109"/>
      <c r="P389" s="109"/>
      <c r="Q389" s="110">
        <f>AVERAGE(Q$18:Q387)</f>
        <v>0.72908372231939844</v>
      </c>
      <c r="R389" s="42" t="s">
        <v>50</v>
      </c>
      <c r="S389" s="11">
        <f>Q387-Q389</f>
        <v>-6.1363351200117489E-2</v>
      </c>
      <c r="T389" s="11"/>
      <c r="U389" s="11"/>
      <c r="V389" s="5"/>
    </row>
    <row r="390" spans="1:22" ht="13.75" customHeight="1" x14ac:dyDescent="0.15">
      <c r="C390" s="58"/>
      <c r="D390" s="58"/>
      <c r="F390" s="63"/>
      <c r="G390" s="63"/>
      <c r="H390" s="103"/>
      <c r="I390" s="102"/>
      <c r="J390" s="103"/>
      <c r="K390" s="111"/>
      <c r="L390" s="111"/>
      <c r="M390" s="103"/>
      <c r="N390" s="101"/>
      <c r="O390" s="111"/>
      <c r="P390" s="111"/>
      <c r="Q390" s="112"/>
      <c r="R390" s="6"/>
      <c r="V390" s="5"/>
    </row>
    <row r="391" spans="1:22" x14ac:dyDescent="0.15">
      <c r="B391" s="15" t="s">
        <v>60</v>
      </c>
      <c r="C391" s="70">
        <f>AVERAGE(C375,C363,C351,C339,C327)</f>
        <v>2039.7</v>
      </c>
      <c r="D391" s="70">
        <f>AVERAGE(D375,D363,D351,D339,D327)</f>
        <v>6154.2611999999999</v>
      </c>
      <c r="E391" s="70">
        <f>AVERAGE(E375,E363,E351,E339,E327)</f>
        <v>17647.866999999998</v>
      </c>
      <c r="F391" s="70">
        <f>AVERAGE(F375,F363,F351,F339,F327)</f>
        <v>23638.921400000003</v>
      </c>
      <c r="G391" s="70"/>
      <c r="H391" s="70">
        <f>AVERAGE(H375,H363,H351,H339,H327)</f>
        <v>17586.831933333335</v>
      </c>
      <c r="I391" s="110"/>
      <c r="J391" s="70">
        <f>AVERAGE(J375,J363,J351,J339,J327)</f>
        <v>2085.8236666666671</v>
      </c>
      <c r="K391" s="70">
        <f>AVERAGE(K375,K363,K351,K339,K327)</f>
        <v>6733.1487999999981</v>
      </c>
      <c r="L391" s="70">
        <f>AVERAGE(L375,L363,L351,L339,L327)</f>
        <v>18306.690066666662</v>
      </c>
      <c r="M391" s="70">
        <f>AVERAGE(M375,M363,M351,M339,M327)</f>
        <v>23756.591666666667</v>
      </c>
      <c r="N391" s="70">
        <f t="shared" ref="N391:P391" si="377">AVERAGE(N354,N342,N330,N318,N306)</f>
        <v>8.6446358455538608E-2</v>
      </c>
      <c r="O391" s="70">
        <f t="shared" si="377"/>
        <v>2.6726545038232314E-2</v>
      </c>
      <c r="P391" s="70">
        <f t="shared" si="377"/>
        <v>624.58666666666852</v>
      </c>
      <c r="Q391" s="121">
        <f>AVERAGE(Q375,Q363,Q351,Q339,Q327)</f>
        <v>0.74148649986805704</v>
      </c>
      <c r="R391" s="42" t="s">
        <v>27</v>
      </c>
      <c r="T391" s="11"/>
    </row>
    <row r="392" spans="1:22" x14ac:dyDescent="0.15">
      <c r="B392" s="35"/>
      <c r="C392" s="72"/>
      <c r="D392" s="66"/>
      <c r="E392" s="66"/>
      <c r="F392" s="58"/>
      <c r="G392" s="58"/>
      <c r="H392" s="111"/>
      <c r="I392" s="113"/>
      <c r="J392" s="114"/>
      <c r="K392" s="115"/>
      <c r="L392" s="111"/>
      <c r="M392" s="111"/>
      <c r="N392" s="115"/>
      <c r="O392" s="115"/>
      <c r="P392" s="115"/>
      <c r="Q392" s="111"/>
      <c r="R392" s="61"/>
      <c r="T392" s="11"/>
    </row>
    <row r="393" spans="1:22" x14ac:dyDescent="0.15">
      <c r="B393" t="s">
        <v>76</v>
      </c>
      <c r="C393" s="64">
        <f>C387/C386-1</f>
        <v>-8.8380973283985309E-2</v>
      </c>
      <c r="D393" s="64">
        <f>D387/D384-1</f>
        <v>5.3463279086555238E-2</v>
      </c>
      <c r="E393" s="58"/>
      <c r="F393" s="64">
        <f>F387/F386-1</f>
        <v>-9.2286756522412805E-3</v>
      </c>
      <c r="G393" s="64"/>
      <c r="H393" s="101">
        <f>H387/H386-1</f>
        <v>-7.3788582169982408E-3</v>
      </c>
      <c r="I393" s="101"/>
      <c r="J393" s="101">
        <f>J387/J386-1</f>
        <v>-0.26374215156013225</v>
      </c>
      <c r="K393" s="101">
        <f>K387/K384-1</f>
        <v>1.3321362732141573E-3</v>
      </c>
      <c r="L393" s="111"/>
      <c r="M393" s="101">
        <f>M387/M386-1</f>
        <v>-2.1318115255264614E-2</v>
      </c>
      <c r="N393" s="101"/>
      <c r="O393" s="116"/>
      <c r="P393" s="116"/>
      <c r="Q393" s="112">
        <f>Q387-Q386</f>
        <v>9.3767153357217081E-3</v>
      </c>
      <c r="T393" s="19"/>
    </row>
    <row r="394" spans="1:22" x14ac:dyDescent="0.15">
      <c r="D394" s="58"/>
      <c r="E394" s="64"/>
      <c r="I394" s="101"/>
      <c r="K394" s="101"/>
      <c r="L394" s="111"/>
      <c r="N394" s="101"/>
      <c r="O394" s="116"/>
      <c r="P394" s="116"/>
      <c r="T394" s="19"/>
    </row>
    <row r="395" spans="1:22" ht="12" customHeight="1" x14ac:dyDescent="0.15">
      <c r="B395" t="s">
        <v>48</v>
      </c>
      <c r="C395" s="64">
        <f>C387/C375-1</f>
        <v>-9.4775595621000686E-2</v>
      </c>
      <c r="D395" s="64">
        <f>D387/D375-1</f>
        <v>-0.13033810508375288</v>
      </c>
      <c r="E395" s="64">
        <f>E387/E375-1</f>
        <v>-0.19164705669460369</v>
      </c>
      <c r="F395" s="64">
        <f>F387/F375-1</f>
        <v>-0.22845667603325182</v>
      </c>
      <c r="G395" s="64"/>
      <c r="H395" s="64">
        <f>H387/H375-1</f>
        <v>-0.23795120360056299</v>
      </c>
      <c r="I395" s="111"/>
      <c r="J395" s="64">
        <f>J387/J375-1</f>
        <v>-0.22418434266246534</v>
      </c>
      <c r="K395" s="64">
        <f>K387/K375-1</f>
        <v>-0.15501232783217456</v>
      </c>
      <c r="L395" s="64">
        <f>L387/L375-1</f>
        <v>-8.0042138176003141E-2</v>
      </c>
      <c r="M395" s="64">
        <f>M387/M375-1</f>
        <v>-4.6639110755809621E-2</v>
      </c>
      <c r="N395" s="101" t="e">
        <f t="shared" ref="N395:P395" si="378">N351/N339-1</f>
        <v>#DIV/0!</v>
      </c>
      <c r="O395" s="101" t="e">
        <f t="shared" si="378"/>
        <v>#DIV/0!</v>
      </c>
      <c r="P395" s="101" t="e">
        <f t="shared" si="378"/>
        <v>#DIV/0!</v>
      </c>
      <c r="Q395" s="112">
        <f>Q387-Q375</f>
        <v>-0.16763097355113077</v>
      </c>
    </row>
    <row r="396" spans="1:22" ht="12" customHeight="1" x14ac:dyDescent="0.15">
      <c r="C396" s="64"/>
      <c r="D396" s="64"/>
      <c r="E396" s="64"/>
      <c r="F396" s="64"/>
      <c r="G396" s="64"/>
      <c r="H396" s="101"/>
      <c r="I396" s="111"/>
      <c r="J396" s="101"/>
      <c r="K396" s="101"/>
      <c r="L396" s="101"/>
      <c r="M396" s="101"/>
      <c r="N396" s="101"/>
      <c r="O396" s="101"/>
      <c r="P396" s="101"/>
      <c r="Q396" s="112"/>
    </row>
    <row r="397" spans="1:22" ht="12" customHeight="1" x14ac:dyDescent="0.15">
      <c r="C397" s="7" t="s">
        <v>33</v>
      </c>
      <c r="D397" s="58"/>
      <c r="E397" s="58"/>
      <c r="F397" s="65"/>
      <c r="G397" s="73"/>
      <c r="H397" s="117"/>
      <c r="I397" s="111"/>
      <c r="J397" s="118"/>
      <c r="K397" s="111"/>
      <c r="L397" s="111"/>
      <c r="M397" s="111"/>
      <c r="N397" s="111"/>
      <c r="O397" s="111"/>
      <c r="P397" s="111"/>
      <c r="Q397" s="112"/>
    </row>
    <row r="398" spans="1:22" ht="12" customHeight="1" x14ac:dyDescent="0.15">
      <c r="C398" s="58"/>
      <c r="D398" s="58"/>
      <c r="E398" s="58"/>
      <c r="F398" s="58"/>
      <c r="G398" s="58"/>
      <c r="H398" s="111"/>
      <c r="I398" s="119"/>
      <c r="J398" s="111"/>
      <c r="K398" s="111"/>
      <c r="L398" s="111"/>
      <c r="M398" s="111"/>
      <c r="N398" s="111"/>
      <c r="O398" s="111"/>
      <c r="P398" s="111"/>
      <c r="Q398" s="112">
        <f>AVERAGE(Q379:Q387)-AVERAGE(Q367:Q375)</f>
        <v>-0.21984243489444177</v>
      </c>
    </row>
    <row r="399" spans="1:22" ht="12" customHeight="1" x14ac:dyDescent="0.15">
      <c r="C399" s="27" t="s">
        <v>79</v>
      </c>
      <c r="D399" s="58"/>
      <c r="E399" s="58"/>
      <c r="F399" s="58"/>
      <c r="G399" s="58"/>
      <c r="H399" s="111"/>
      <c r="I399" s="111"/>
      <c r="J399" s="111"/>
      <c r="K399" s="111"/>
      <c r="L399" s="111"/>
      <c r="M399" s="102"/>
      <c r="N399" s="111"/>
      <c r="O399" s="111"/>
      <c r="P399" s="111"/>
      <c r="Q399" s="111"/>
    </row>
    <row r="400" spans="1:22" x14ac:dyDescent="0.15">
      <c r="C400" s="58" t="s">
        <v>4</v>
      </c>
      <c r="D400" s="58"/>
      <c r="E400" s="58"/>
      <c r="F400" s="65"/>
      <c r="G400" s="67"/>
      <c r="H400" s="119"/>
      <c r="I400" s="111"/>
      <c r="J400" s="111"/>
      <c r="K400" s="111"/>
      <c r="L400" s="111"/>
      <c r="M400" s="102"/>
      <c r="N400" s="119"/>
      <c r="O400" s="111"/>
      <c r="P400" s="111"/>
      <c r="Q400" s="111"/>
      <c r="R400" s="6"/>
    </row>
    <row r="401" spans="2:29" x14ac:dyDescent="0.15">
      <c r="B401" s="13"/>
      <c r="C401" s="7"/>
      <c r="D401" s="58"/>
      <c r="E401" s="7"/>
      <c r="F401" s="7"/>
      <c r="G401" s="7"/>
      <c r="H401" s="86"/>
      <c r="I401" s="86"/>
      <c r="J401" s="86"/>
      <c r="K401" s="103"/>
      <c r="L401" s="86"/>
      <c r="M401" s="86"/>
      <c r="N401" s="111"/>
      <c r="O401" s="111"/>
      <c r="P401" s="111"/>
      <c r="Q401" s="112"/>
      <c r="R401" s="6"/>
    </row>
    <row r="402" spans="2:29" x14ac:dyDescent="0.15">
      <c r="B402" s="14"/>
      <c r="C402" s="58"/>
      <c r="D402" s="58"/>
      <c r="E402" s="58"/>
      <c r="F402" s="58"/>
      <c r="G402" s="58"/>
      <c r="H402" s="111"/>
      <c r="I402" s="111"/>
      <c r="J402" s="111"/>
      <c r="K402" s="111"/>
      <c r="L402" s="111"/>
      <c r="M402" s="111"/>
      <c r="N402" s="111"/>
      <c r="O402" s="111"/>
      <c r="P402" s="111"/>
      <c r="Q402" s="111"/>
      <c r="R402" s="6"/>
    </row>
    <row r="403" spans="2:29" x14ac:dyDescent="0.15">
      <c r="B403" s="13"/>
      <c r="C403" s="58"/>
      <c r="D403" s="65"/>
      <c r="E403" s="58"/>
      <c r="F403" s="58"/>
      <c r="G403" s="58"/>
      <c r="H403" s="111"/>
      <c r="I403" s="111"/>
      <c r="J403" s="111"/>
      <c r="K403" s="102"/>
      <c r="L403" s="111"/>
      <c r="M403" s="111"/>
      <c r="N403" s="111"/>
      <c r="O403" s="111"/>
      <c r="P403" s="111"/>
      <c r="Q403" s="111"/>
      <c r="R403" s="6"/>
    </row>
    <row r="404" spans="2:29" x14ac:dyDescent="0.15">
      <c r="B404" s="13"/>
      <c r="C404" s="58"/>
      <c r="D404" s="58"/>
      <c r="E404" s="58"/>
      <c r="F404" s="58"/>
      <c r="G404" s="58"/>
      <c r="H404" s="111"/>
      <c r="I404" s="111"/>
      <c r="J404" s="111"/>
      <c r="K404" s="111"/>
      <c r="L404" s="111"/>
      <c r="M404" s="111"/>
      <c r="N404" s="111"/>
      <c r="O404" s="111"/>
      <c r="P404" s="111"/>
      <c r="Q404" s="111"/>
      <c r="T404" t="s">
        <v>23</v>
      </c>
      <c r="U404" t="s">
        <v>23</v>
      </c>
    </row>
    <row r="405" spans="2:29" x14ac:dyDescent="0.15">
      <c r="B405" s="58" t="s">
        <v>77</v>
      </c>
      <c r="C405" s="64">
        <f>C387/C391-1</f>
        <v>-0.24248467911947835</v>
      </c>
      <c r="D405" s="64">
        <f>D387/D391-1</f>
        <v>-0.24450785416777565</v>
      </c>
      <c r="E405" s="64">
        <f>E387/E391-1</f>
        <v>-0.25075982270265285</v>
      </c>
      <c r="F405" s="64">
        <f>F387/F391-1</f>
        <v>-0.26530958387974513</v>
      </c>
      <c r="G405" s="64"/>
      <c r="H405" s="64">
        <f>H387/H391-1</f>
        <v>-0.16692047082696304</v>
      </c>
      <c r="I405" s="101"/>
      <c r="J405" s="64">
        <f>J387/J391-1</f>
        <v>-0.20701973688731434</v>
      </c>
      <c r="K405" s="64">
        <f>K387/K391-1</f>
        <v>-0.13499307584984077</v>
      </c>
      <c r="L405" s="64">
        <f>L387/L391-1</f>
        <v>-7.6890418832712637E-2</v>
      </c>
      <c r="M405" s="64">
        <f>M387/M391-1</f>
        <v>-7.6375770794842701E-2</v>
      </c>
      <c r="N405" s="111"/>
      <c r="O405" s="111"/>
      <c r="P405" s="111"/>
      <c r="Q405" s="112">
        <f>Q387-Q391</f>
        <v>-7.3766128748776083E-2</v>
      </c>
      <c r="R405" s="19"/>
      <c r="T405" s="5" t="s">
        <v>16</v>
      </c>
      <c r="U405" s="5" t="s">
        <v>16</v>
      </c>
    </row>
    <row r="406" spans="2:29" x14ac:dyDescent="0.15">
      <c r="B406" s="13"/>
      <c r="C406" s="65"/>
      <c r="D406" s="67"/>
      <c r="E406" s="65"/>
      <c r="F406" s="67"/>
      <c r="G406" s="58"/>
      <c r="H406" s="111"/>
      <c r="I406" s="111"/>
      <c r="J406" s="102"/>
      <c r="K406" s="119"/>
      <c r="L406" s="102"/>
      <c r="M406" s="119"/>
      <c r="N406" s="111"/>
      <c r="O406" s="111"/>
      <c r="P406" s="111"/>
      <c r="Q406" s="116">
        <f>STDEV(Q$199:Q387)</f>
        <v>7.9129282058581676E-2</v>
      </c>
      <c r="R406" s="75" t="s">
        <v>98</v>
      </c>
      <c r="T406" s="5" t="s">
        <v>11</v>
      </c>
      <c r="U406" s="5" t="s">
        <v>11</v>
      </c>
    </row>
    <row r="407" spans="2:29" x14ac:dyDescent="0.15">
      <c r="B407" s="14"/>
      <c r="C407" s="58"/>
      <c r="D407" s="58"/>
      <c r="E407" s="58"/>
      <c r="F407" s="58"/>
      <c r="G407" s="58"/>
      <c r="H407" s="111"/>
      <c r="I407" s="111"/>
      <c r="J407" s="111"/>
      <c r="K407" s="102"/>
      <c r="L407" s="111"/>
      <c r="M407" s="111"/>
      <c r="N407" s="111"/>
      <c r="O407" s="111"/>
      <c r="P407" s="111"/>
      <c r="Q407" s="116">
        <f>STDEV(Q151:Q198)</f>
        <v>8.8409614635577033E-2</v>
      </c>
      <c r="R407" s="6" t="s">
        <v>53</v>
      </c>
      <c r="T407" s="5" t="s">
        <v>42</v>
      </c>
      <c r="U407" s="5" t="s">
        <v>36</v>
      </c>
    </row>
    <row r="408" spans="2:29" x14ac:dyDescent="0.15">
      <c r="C408" s="3">
        <f>AVERAGE(C43:C374)</f>
        <v>1593.2683554216876</v>
      </c>
      <c r="J408" s="3">
        <f>AVERAGE(J43:J374)</f>
        <v>1569.6164528112449</v>
      </c>
      <c r="L408" s="78"/>
      <c r="M408" s="78"/>
      <c r="N408" s="78"/>
      <c r="O408" s="78"/>
    </row>
    <row r="409" spans="2:29" x14ac:dyDescent="0.15">
      <c r="M409" s="78"/>
      <c r="N409" s="78"/>
      <c r="O409" s="78"/>
    </row>
    <row r="410" spans="2:29" x14ac:dyDescent="0.15">
      <c r="B410" t="s">
        <v>44</v>
      </c>
      <c r="M410" s="79"/>
      <c r="N410" s="79"/>
      <c r="O410" s="79"/>
      <c r="R410" s="72">
        <v>7.8777517644707945E-2</v>
      </c>
      <c r="S410" s="72">
        <v>6.9174921702584505E-2</v>
      </c>
      <c r="T410" s="12">
        <f t="shared" ref="T410:U421" si="379">AVERAGE(T163,T175,T187,T199,T211,T223,T235,T247,T259,T271,T283,T295,T307,T319,T331,T343,T355,T367)</f>
        <v>8.0039036630043608E-2</v>
      </c>
      <c r="U410" s="12">
        <f t="shared" si="379"/>
        <v>6.8410348365201559E-2</v>
      </c>
    </row>
    <row r="411" spans="2:29" x14ac:dyDescent="0.15">
      <c r="B411" t="s">
        <v>45</v>
      </c>
      <c r="M411" s="79"/>
      <c r="N411" s="79"/>
      <c r="O411" s="79"/>
      <c r="R411" s="72">
        <v>7.4380902363266971E-2</v>
      </c>
      <c r="S411" s="72">
        <v>6.8875552970574558E-2</v>
      </c>
      <c r="T411" s="12">
        <f t="shared" si="379"/>
        <v>7.5112909695316171E-2</v>
      </c>
      <c r="U411" s="12">
        <f t="shared" si="379"/>
        <v>6.7964352377328299E-2</v>
      </c>
      <c r="X411" s="12"/>
    </row>
    <row r="412" spans="2:29" x14ac:dyDescent="0.15">
      <c r="B412" t="s">
        <v>46</v>
      </c>
      <c r="M412" s="79"/>
      <c r="N412" s="79"/>
      <c r="O412" s="79"/>
      <c r="R412" s="72">
        <v>8.3338833728739514E-2</v>
      </c>
      <c r="S412" s="72">
        <v>8.4904850887094596E-2</v>
      </c>
      <c r="T412" s="12">
        <f t="shared" si="379"/>
        <v>8.3747363428889221E-2</v>
      </c>
      <c r="U412" s="12">
        <f t="shared" si="379"/>
        <v>8.4434892810521273E-2</v>
      </c>
      <c r="X412" s="12"/>
    </row>
    <row r="413" spans="2:29" x14ac:dyDescent="0.15">
      <c r="B413" t="s">
        <v>40</v>
      </c>
      <c r="M413" s="79"/>
      <c r="N413" s="79"/>
      <c r="O413" s="79"/>
      <c r="R413" s="72">
        <v>7.9914111368193971E-2</v>
      </c>
      <c r="S413" s="72">
        <v>8.978189179366336E-2</v>
      </c>
      <c r="T413" s="12">
        <f t="shared" si="379"/>
        <v>8.025446675841949E-2</v>
      </c>
      <c r="U413" s="12">
        <f t="shared" si="379"/>
        <v>9.0405718338089899E-2</v>
      </c>
    </row>
    <row r="414" spans="2:29" x14ac:dyDescent="0.15">
      <c r="B414" t="s">
        <v>46</v>
      </c>
      <c r="M414" s="80"/>
      <c r="N414" s="80"/>
      <c r="O414" s="79"/>
      <c r="R414" s="72">
        <v>8.241381865430869E-2</v>
      </c>
      <c r="S414" s="72">
        <v>9.3546289494295984E-2</v>
      </c>
      <c r="T414" s="12">
        <f t="shared" si="379"/>
        <v>8.2960485198992004E-2</v>
      </c>
      <c r="U414" s="12">
        <f t="shared" si="379"/>
        <v>9.3824925352740313E-2</v>
      </c>
      <c r="X414" t="s">
        <v>64</v>
      </c>
    </row>
    <row r="415" spans="2:29" x14ac:dyDescent="0.15">
      <c r="B415" t="s">
        <v>44</v>
      </c>
      <c r="M415" s="79"/>
      <c r="N415" s="79"/>
      <c r="O415" s="79"/>
      <c r="R415" s="72">
        <v>8.6197532464816928E-2</v>
      </c>
      <c r="S415" s="72">
        <v>9.8165919975553531E-2</v>
      </c>
      <c r="T415" s="12">
        <f t="shared" si="379"/>
        <v>8.6286964056628002E-2</v>
      </c>
      <c r="U415" s="12">
        <f t="shared" si="379"/>
        <v>9.8617402665793163E-2</v>
      </c>
    </row>
    <row r="416" spans="2:29" x14ac:dyDescent="0.15">
      <c r="B416" t="s">
        <v>44</v>
      </c>
      <c r="M416" s="80"/>
      <c r="N416" s="79"/>
      <c r="O416" s="79"/>
      <c r="R416" s="72">
        <v>8.3441693682042198E-2</v>
      </c>
      <c r="S416" s="72">
        <v>9.237804938281613E-2</v>
      </c>
      <c r="T416" s="12">
        <f t="shared" si="379"/>
        <v>8.3250356350239668E-2</v>
      </c>
      <c r="U416" s="12">
        <f t="shared" si="379"/>
        <v>9.2572498009056509E-2</v>
      </c>
      <c r="X416" s="48" t="s">
        <v>61</v>
      </c>
      <c r="Y416" s="33" t="s">
        <v>63</v>
      </c>
      <c r="Z416" s="20"/>
      <c r="AA416" s="48" t="s">
        <v>61</v>
      </c>
      <c r="AB416" s="33" t="s">
        <v>63</v>
      </c>
      <c r="AC416" s="20"/>
    </row>
    <row r="417" spans="2:29" x14ac:dyDescent="0.15">
      <c r="B417" t="s">
        <v>40</v>
      </c>
      <c r="M417" s="79"/>
      <c r="N417" s="79"/>
      <c r="O417" s="79"/>
      <c r="R417" s="72">
        <v>9.3000402988712969E-2</v>
      </c>
      <c r="S417" s="72">
        <v>9.883377062433614E-2</v>
      </c>
      <c r="T417" s="12">
        <f t="shared" si="379"/>
        <v>9.3251394330206086E-2</v>
      </c>
      <c r="U417" s="12">
        <f t="shared" si="379"/>
        <v>9.9313113450991322E-2</v>
      </c>
      <c r="X417" s="34"/>
      <c r="Y417" s="35"/>
      <c r="Z417" s="36"/>
      <c r="AA417" s="34"/>
      <c r="AB417" s="35"/>
      <c r="AC417" s="36"/>
    </row>
    <row r="418" spans="2:29" x14ac:dyDescent="0.15">
      <c r="B418" t="s">
        <v>65</v>
      </c>
      <c r="M418" s="79"/>
      <c r="N418" s="79"/>
      <c r="O418" s="79"/>
      <c r="R418" s="72">
        <v>8.8458065291364074E-2</v>
      </c>
      <c r="S418" s="72">
        <v>8.7720907450349411E-2</v>
      </c>
      <c r="T418" s="12">
        <f t="shared" si="379"/>
        <v>8.8168924363286508E-2</v>
      </c>
      <c r="U418" s="12">
        <f t="shared" si="379"/>
        <v>8.790648448361639E-2</v>
      </c>
      <c r="X418" s="49">
        <f>SUM(T410:T412)</f>
        <v>0.238899309754249</v>
      </c>
      <c r="Y418" s="50">
        <f>SUM(U410:U412)</f>
        <v>0.22080959355305113</v>
      </c>
      <c r="Z418" s="36" t="s">
        <v>1</v>
      </c>
      <c r="AA418" s="49">
        <f>T414</f>
        <v>8.2960485198992004E-2</v>
      </c>
      <c r="AB418" s="50">
        <f>U414</f>
        <v>9.3824925352740313E-2</v>
      </c>
      <c r="AC418" s="36" t="s">
        <v>46</v>
      </c>
    </row>
    <row r="419" spans="2:29" x14ac:dyDescent="0.15">
      <c r="B419" t="s">
        <v>66</v>
      </c>
      <c r="M419" s="79"/>
      <c r="N419" s="79"/>
      <c r="O419" s="79"/>
      <c r="R419" s="72">
        <v>9.2928428072260094E-2</v>
      </c>
      <c r="S419" s="72">
        <v>8.2402198174454863E-2</v>
      </c>
      <c r="T419" s="12">
        <f t="shared" si="379"/>
        <v>9.1808777114488482E-2</v>
      </c>
      <c r="U419" s="12">
        <f t="shared" si="379"/>
        <v>8.2105036433747391E-2</v>
      </c>
      <c r="X419" s="34"/>
      <c r="Y419" s="35"/>
      <c r="Z419" s="36"/>
      <c r="AA419" s="34"/>
      <c r="AB419" s="35"/>
      <c r="AC419" s="36"/>
    </row>
    <row r="420" spans="2:29" x14ac:dyDescent="0.15">
      <c r="B420" t="s">
        <v>67</v>
      </c>
      <c r="M420" s="79"/>
      <c r="N420" s="79"/>
      <c r="O420" s="79"/>
      <c r="R420" s="72">
        <v>8.0085810742409641E-2</v>
      </c>
      <c r="S420" s="72">
        <v>6.765362003512132E-2</v>
      </c>
      <c r="T420" s="12">
        <f t="shared" si="379"/>
        <v>7.9405477202328628E-2</v>
      </c>
      <c r="U420" s="12">
        <f t="shared" si="379"/>
        <v>6.7942928117426943E-2</v>
      </c>
      <c r="X420" s="34"/>
      <c r="Y420" s="35"/>
      <c r="Z420" s="36"/>
      <c r="AA420" s="34"/>
      <c r="AB420" s="35"/>
      <c r="AC420" s="36"/>
    </row>
    <row r="421" spans="2:29" x14ac:dyDescent="0.15">
      <c r="B421" t="s">
        <v>68</v>
      </c>
      <c r="M421" s="79"/>
      <c r="N421" s="79"/>
      <c r="O421" s="79"/>
      <c r="R421" s="72">
        <v>7.6547022571550299E-2</v>
      </c>
      <c r="S421" s="72">
        <v>6.6562027509155602E-2</v>
      </c>
      <c r="T421" s="12">
        <f t="shared" si="379"/>
        <v>7.5713844871162131E-2</v>
      </c>
      <c r="U421" s="12">
        <f t="shared" si="379"/>
        <v>6.6502299595486911E-2</v>
      </c>
      <c r="X421" s="49">
        <f>SUM(T413:T415)</f>
        <v>0.24950191601403948</v>
      </c>
      <c r="Y421" s="50">
        <f>SUM(U413:U415)</f>
        <v>0.28284804635662336</v>
      </c>
      <c r="Z421" s="36" t="s">
        <v>1</v>
      </c>
      <c r="AA421" s="49">
        <f>T415</f>
        <v>8.6286964056628002E-2</v>
      </c>
      <c r="AB421" s="50">
        <f>U415</f>
        <v>9.8617402665793163E-2</v>
      </c>
      <c r="AC421" s="36" t="s">
        <v>46</v>
      </c>
    </row>
    <row r="422" spans="2:29" x14ac:dyDescent="0.15">
      <c r="T422" s="12"/>
      <c r="U422" s="12"/>
      <c r="X422" s="34"/>
      <c r="Y422" s="35"/>
      <c r="Z422" s="36"/>
      <c r="AA422" s="34"/>
      <c r="AB422" s="35"/>
      <c r="AC422" s="36"/>
    </row>
    <row r="423" spans="2:29" x14ac:dyDescent="0.15">
      <c r="T423" s="12">
        <f>SUM(T410:T421)</f>
        <v>1</v>
      </c>
      <c r="U423" s="12">
        <f>SUM(U410:U421)</f>
        <v>1</v>
      </c>
      <c r="X423" s="51">
        <f>X421-X418</f>
        <v>1.0602606259790481E-2</v>
      </c>
      <c r="Y423" s="41">
        <f>Y421-Y418</f>
        <v>6.203845280357223E-2</v>
      </c>
      <c r="Z423" s="37" t="s">
        <v>1</v>
      </c>
      <c r="AA423" s="51">
        <f>AA421-AA418</f>
        <v>3.3264788576359977E-3</v>
      </c>
      <c r="AB423" s="41">
        <f>AB421-AB418</f>
        <v>4.7924773130528509E-3</v>
      </c>
      <c r="AC423" s="37" t="s">
        <v>46</v>
      </c>
    </row>
    <row r="424" spans="2:29" x14ac:dyDescent="0.15">
      <c r="T424" s="12"/>
      <c r="U424" s="12"/>
    </row>
    <row r="425" spans="2:29" x14ac:dyDescent="0.15">
      <c r="T425" s="12"/>
      <c r="U425" s="12"/>
    </row>
    <row r="429" spans="2:29" x14ac:dyDescent="0.15">
      <c r="L429" s="81"/>
      <c r="M429" s="81"/>
    </row>
    <row r="430" spans="2:29" x14ac:dyDescent="0.15">
      <c r="L430" s="81"/>
      <c r="M430" s="81"/>
    </row>
    <row r="431" spans="2:29" x14ac:dyDescent="0.15">
      <c r="L431" s="81"/>
      <c r="M431" s="81"/>
    </row>
    <row r="432" spans="2:29" x14ac:dyDescent="0.15">
      <c r="L432" s="81"/>
      <c r="M432" s="81"/>
    </row>
    <row r="433" spans="12:13" x14ac:dyDescent="0.15">
      <c r="L433" s="81"/>
      <c r="M433" s="81"/>
    </row>
    <row r="434" spans="12:13" x14ac:dyDescent="0.15">
      <c r="L434" s="81"/>
      <c r="M434" s="81"/>
    </row>
    <row r="435" spans="12:13" x14ac:dyDescent="0.15">
      <c r="L435" s="81"/>
      <c r="M435" s="81"/>
    </row>
    <row r="436" spans="12:13" x14ac:dyDescent="0.15">
      <c r="L436" s="81"/>
      <c r="M436" s="81"/>
    </row>
    <row r="437" spans="12:13" x14ac:dyDescent="0.15">
      <c r="L437" s="81"/>
      <c r="M437" s="81"/>
    </row>
    <row r="438" spans="12:13" x14ac:dyDescent="0.15">
      <c r="L438" s="81"/>
      <c r="M438" s="81"/>
    </row>
    <row r="439" spans="12:13" x14ac:dyDescent="0.15">
      <c r="L439" s="81"/>
      <c r="M439" s="81"/>
    </row>
    <row r="440" spans="12:13" x14ac:dyDescent="0.15">
      <c r="L440" s="81"/>
    </row>
  </sheetData>
  <sheetProtection password="C51A" sheet="1" objects="1" scenarios="1"/>
  <customSheetViews>
    <customSheetView guid="{2112D1A0-B92C-11D7-B733-CC59FD177F2D}" showRuler="0">
      <pane xSplit="1" ySplit="6" topLeftCell="B203" activePane="bottomRight" state="frozenSplit"/>
      <selection pane="bottomRight" activeCell="B206" sqref="B206"/>
      <pageMargins left="0.7" right="0.7" top="0.75" bottom="0.75" header="0.3" footer="0.3"/>
    </customSheetView>
  </customSheetViews>
  <phoneticPr fontId="0" type="noConversion"/>
  <pageMargins left="0.25" right="0.25" top="1.5" bottom="1" header="0.25" footer="0.5"/>
  <pageSetup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report</vt:lpstr>
      <vt:lpstr>production</vt:lpstr>
      <vt:lpstr>purch</vt:lpstr>
      <vt:lpstr>inventory</vt:lpstr>
      <vt:lpstr>inv 2 sales</vt:lpstr>
      <vt:lpstr>Prod_Pur_Q</vt:lpstr>
      <vt:lpstr>Prod_Pur_A</vt:lpstr>
      <vt:lpstr>data</vt:lpstr>
      <vt:lpstr>data!Print_Area</vt:lpstr>
      <vt:lpstr>report!Print_Area</vt:lpstr>
      <vt:lpstr>data!Print_Titles</vt:lpstr>
      <vt:lpstr>report!Print_Titles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Norrell</dc:creator>
  <cp:lastModifiedBy>Barbara Stacey</cp:lastModifiedBy>
  <cp:lastPrinted>2015-03-02T01:06:02Z</cp:lastPrinted>
  <dcterms:created xsi:type="dcterms:W3CDTF">2001-12-23T14:07:27Z</dcterms:created>
  <dcterms:modified xsi:type="dcterms:W3CDTF">2018-10-30T15:44:38Z</dcterms:modified>
</cp:coreProperties>
</file>