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2" i="2" l="1"/>
  <c r="B152" i="2"/>
  <c r="F139" i="2" l="1"/>
  <c r="F140" i="2"/>
  <c r="F141" i="2"/>
  <c r="F142" i="2"/>
  <c r="F143" i="2"/>
  <c r="F144" i="2"/>
  <c r="F145" i="2"/>
  <c r="F146" i="2"/>
  <c r="F147" i="2"/>
  <c r="F148" i="2"/>
  <c r="F149" i="2"/>
  <c r="B139" i="2"/>
  <c r="B140" i="2"/>
  <c r="B141" i="2"/>
  <c r="B142" i="2"/>
  <c r="B143" i="2"/>
  <c r="B144" i="2"/>
  <c r="B145" i="2"/>
  <c r="B146" i="2"/>
  <c r="B147" i="2"/>
  <c r="B148" i="2"/>
  <c r="B149" i="2"/>
  <c r="F137" i="2"/>
  <c r="G137" i="2"/>
  <c r="K137" i="2" s="1"/>
  <c r="V99" i="2"/>
  <c r="V98" i="2"/>
  <c r="V97" i="2"/>
  <c r="U99" i="2"/>
  <c r="U98" i="2"/>
  <c r="U97" i="2"/>
  <c r="R98" i="2"/>
  <c r="R97" i="2"/>
  <c r="O98" i="2"/>
  <c r="O97" i="2"/>
  <c r="O95" i="2"/>
  <c r="R95" i="2"/>
  <c r="F138" i="2" l="1"/>
  <c r="G144" i="2" l="1"/>
  <c r="G147" i="2"/>
  <c r="G141" i="2"/>
  <c r="G145" i="2"/>
  <c r="G140" i="2"/>
  <c r="G149" i="2"/>
  <c r="G138" i="2"/>
  <c r="G146" i="2"/>
  <c r="G139" i="2"/>
  <c r="G148" i="2"/>
  <c r="G142" i="2"/>
  <c r="G143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/>
  <c r="E117" i="2"/>
  <c r="F117" i="2"/>
  <c r="E118" i="2"/>
  <c r="F118" i="2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/>
  <c r="E125" i="2"/>
  <c r="F125" i="2" s="1"/>
  <c r="E102" i="2"/>
  <c r="F102" i="2"/>
  <c r="E103" i="2"/>
  <c r="F103" i="2" s="1"/>
  <c r="E104" i="2"/>
  <c r="F104" i="2"/>
  <c r="E105" i="2"/>
  <c r="F105" i="2" s="1"/>
  <c r="E106" i="2"/>
  <c r="F106" i="2" s="1"/>
  <c r="E107" i="2"/>
  <c r="F107" i="2" s="1"/>
  <c r="E108" i="2"/>
  <c r="F108" i="2"/>
  <c r="E109" i="2"/>
  <c r="F109" i="2"/>
  <c r="E110" i="2"/>
  <c r="F110" i="2"/>
  <c r="E111" i="2"/>
  <c r="F111" i="2" s="1"/>
  <c r="E112" i="2"/>
  <c r="F112" i="2"/>
  <c r="E113" i="2"/>
  <c r="F113" i="2" s="1"/>
  <c r="C113" i="2"/>
  <c r="E126" i="2"/>
  <c r="F126" i="2" s="1"/>
  <c r="E67" i="2"/>
  <c r="F67" i="2" s="1"/>
  <c r="E68" i="2"/>
  <c r="F68" i="2" s="1"/>
  <c r="E69" i="2"/>
  <c r="F69" i="2"/>
  <c r="E70" i="2"/>
  <c r="F70" i="2"/>
  <c r="E71" i="2"/>
  <c r="F71" i="2" s="1"/>
  <c r="E72" i="2"/>
  <c r="F72" i="2" s="1"/>
  <c r="E73" i="2"/>
  <c r="F73" i="2" s="1"/>
  <c r="E74" i="2"/>
  <c r="F74" i="2"/>
  <c r="E75" i="2"/>
  <c r="F75" i="2" s="1"/>
  <c r="E76" i="2"/>
  <c r="F76" i="2"/>
  <c r="E77" i="2"/>
  <c r="F77" i="2"/>
  <c r="E78" i="2"/>
  <c r="F78" i="2"/>
  <c r="E79" i="2"/>
  <c r="F79" i="2" s="1"/>
  <c r="E80" i="2"/>
  <c r="F80" i="2" s="1"/>
  <c r="E81" i="2"/>
  <c r="F81" i="2" s="1"/>
  <c r="E82" i="2"/>
  <c r="F82" i="2"/>
  <c r="E83" i="2"/>
  <c r="F83" i="2" s="1"/>
  <c r="E84" i="2"/>
  <c r="F84" i="2"/>
  <c r="E85" i="2"/>
  <c r="F85" i="2" s="1"/>
  <c r="E86" i="2"/>
  <c r="F86" i="2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/>
  <c r="E101" i="2"/>
  <c r="F101" i="2" s="1"/>
  <c r="R93" i="2"/>
  <c r="O93" i="2"/>
  <c r="C101" i="2"/>
  <c r="E42" i="2"/>
  <c r="F42" i="2"/>
  <c r="E43" i="2"/>
  <c r="F43" i="2"/>
  <c r="E33" i="2"/>
  <c r="F33" i="2" s="1"/>
  <c r="E34" i="2"/>
  <c r="F34" i="2" s="1"/>
  <c r="E35" i="2"/>
  <c r="F35" i="2"/>
  <c r="E36" i="2"/>
  <c r="F36" i="2"/>
  <c r="E37" i="2"/>
  <c r="F37" i="2" s="1"/>
  <c r="E38" i="2"/>
  <c r="F38" i="2"/>
  <c r="E39" i="2"/>
  <c r="F39" i="2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/>
  <c r="E50" i="2"/>
  <c r="F50" i="2"/>
  <c r="E51" i="2"/>
  <c r="F51" i="2" s="1"/>
  <c r="E52" i="2"/>
  <c r="F52" i="2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/>
  <c r="E9" i="2"/>
  <c r="F9" i="2" s="1"/>
  <c r="E10" i="2"/>
  <c r="F10" i="2" s="1"/>
  <c r="E11" i="2"/>
  <c r="F11" i="2" s="1"/>
  <c r="E12" i="2"/>
  <c r="F12" i="2"/>
  <c r="E13" i="2"/>
  <c r="F13" i="2" s="1"/>
  <c r="E14" i="2"/>
  <c r="F14" i="2"/>
  <c r="E15" i="2"/>
  <c r="F15" i="2" s="1"/>
  <c r="E16" i="2"/>
  <c r="F16" i="2"/>
  <c r="E17" i="2"/>
  <c r="F17" i="2"/>
  <c r="E18" i="2"/>
  <c r="F18" i="2" s="1"/>
  <c r="E19" i="2"/>
  <c r="F19" i="2" s="1"/>
  <c r="E20" i="2"/>
  <c r="F20" i="2" s="1"/>
  <c r="E21" i="2"/>
  <c r="F21" i="2"/>
  <c r="E22" i="2"/>
  <c r="F22" i="2"/>
  <c r="E23" i="2"/>
  <c r="F23" i="2" s="1"/>
  <c r="E24" i="2"/>
  <c r="F24" i="2" s="1"/>
  <c r="E25" i="2"/>
  <c r="F25" i="2" s="1"/>
  <c r="E26" i="2"/>
  <c r="F26" i="2"/>
  <c r="E27" i="2"/>
  <c r="F27" i="2" s="1"/>
  <c r="E28" i="2"/>
  <c r="F28" i="2" s="1"/>
  <c r="E29" i="2"/>
  <c r="F29" i="2"/>
  <c r="E30" i="2"/>
  <c r="F30" i="2"/>
  <c r="E31" i="2"/>
  <c r="F31" i="2" s="1"/>
  <c r="E32" i="2"/>
  <c r="F32" i="2" s="1"/>
  <c r="E54" i="2"/>
  <c r="F54" i="2" s="1"/>
  <c r="E55" i="2"/>
  <c r="F55" i="2"/>
  <c r="E56" i="2"/>
  <c r="F56" i="2" s="1"/>
  <c r="E57" i="2"/>
  <c r="F57" i="2"/>
  <c r="E58" i="2"/>
  <c r="F58" i="2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/>
  <c r="E7" i="2"/>
  <c r="F7" i="2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I26" i="2" s="1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G76" i="2"/>
  <c r="K76" i="2" s="1"/>
  <c r="G27" i="2"/>
  <c r="H27" i="2" s="1"/>
  <c r="G24" i="2"/>
  <c r="J25" i="2" s="1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H26" i="2"/>
  <c r="K26" i="2"/>
  <c r="J26" i="2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K25" i="2"/>
  <c r="I27" i="2"/>
  <c r="G110" i="2"/>
  <c r="K110" i="2" s="1"/>
  <c r="G97" i="2"/>
  <c r="K97" i="2" s="1"/>
  <c r="G93" i="2"/>
  <c r="K93" i="2" s="1"/>
  <c r="G109" i="2"/>
  <c r="K109" i="2" s="1"/>
  <c r="K31" i="2"/>
  <c r="J31" i="2"/>
  <c r="K18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I24" i="2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K21" i="2"/>
  <c r="G28" i="2"/>
  <c r="I29" i="2" s="1"/>
  <c r="G45" i="2"/>
  <c r="K45" i="2" s="1"/>
  <c r="G34" i="2"/>
  <c r="G82" i="2"/>
  <c r="K82" i="2" s="1"/>
  <c r="G69" i="2"/>
  <c r="K69" i="2" s="1"/>
  <c r="I32" i="2"/>
  <c r="J32" i="2"/>
  <c r="G84" i="2"/>
  <c r="K84" i="2" s="1"/>
  <c r="G78" i="2"/>
  <c r="K78" i="2" s="1"/>
  <c r="G68" i="2"/>
  <c r="K68" i="2" s="1"/>
  <c r="G127" i="2"/>
  <c r="K127" i="2" s="1"/>
  <c r="K32" i="2"/>
  <c r="C136" i="2"/>
  <c r="C137" i="2"/>
  <c r="B138" i="2" s="1"/>
  <c r="C135" i="2"/>
  <c r="E129" i="2"/>
  <c r="F129" i="2" s="1"/>
  <c r="E128" i="2"/>
  <c r="F128" i="2" s="1"/>
  <c r="C141" i="2" l="1"/>
  <c r="C149" i="2"/>
  <c r="C142" i="2"/>
  <c r="C146" i="2"/>
  <c r="C143" i="2"/>
  <c r="C144" i="2"/>
  <c r="C145" i="2"/>
  <c r="C138" i="2"/>
  <c r="C139" i="2"/>
  <c r="C147" i="2"/>
  <c r="C140" i="2"/>
  <c r="C148" i="2"/>
  <c r="D13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U92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V93" i="2"/>
  <c r="U93" i="2"/>
  <c r="V91" i="2"/>
  <c r="U91" i="2"/>
  <c r="I36" i="2"/>
  <c r="H36" i="2"/>
  <c r="J36" i="2"/>
  <c r="K36" i="2"/>
  <c r="H35" i="2"/>
  <c r="I35" i="2"/>
  <c r="J35" i="2"/>
  <c r="K35" i="2"/>
  <c r="K125" i="2"/>
  <c r="V94" i="2" s="1"/>
  <c r="H28" i="2"/>
  <c r="I28" i="2"/>
  <c r="J28" i="2"/>
  <c r="K28" i="2"/>
  <c r="E130" i="2"/>
  <c r="F130" i="2" s="1"/>
  <c r="G130" i="2" s="1"/>
  <c r="K130" i="2" s="1"/>
  <c r="D139" i="2" l="1"/>
  <c r="E138" i="2"/>
  <c r="K138" i="2"/>
  <c r="U94" i="2"/>
  <c r="E131" i="2"/>
  <c r="F131" i="2" s="1"/>
  <c r="D140" i="2" l="1"/>
  <c r="E139" i="2"/>
  <c r="K139" i="2"/>
  <c r="G131" i="2"/>
  <c r="K131" i="2" s="1"/>
  <c r="E132" i="2"/>
  <c r="F132" i="2" s="1"/>
  <c r="D141" i="2" l="1"/>
  <c r="K140" i="2"/>
  <c r="E140" i="2"/>
  <c r="G132" i="2"/>
  <c r="K132" i="2" s="1"/>
  <c r="E133" i="2"/>
  <c r="F133" i="2" s="1"/>
  <c r="D142" i="2" l="1"/>
  <c r="K141" i="2"/>
  <c r="E141" i="2"/>
  <c r="G133" i="2"/>
  <c r="K133" i="2" s="1"/>
  <c r="E134" i="2"/>
  <c r="F134" i="2" s="1"/>
  <c r="G134" i="2" s="1"/>
  <c r="K134" i="2" s="1"/>
  <c r="D143" i="2" l="1"/>
  <c r="K142" i="2"/>
  <c r="E142" i="2"/>
  <c r="E135" i="2"/>
  <c r="F135" i="2" s="1"/>
  <c r="G135" i="2" s="1"/>
  <c r="K135" i="2" s="1"/>
  <c r="D144" i="2" l="1"/>
  <c r="K143" i="2"/>
  <c r="E143" i="2"/>
  <c r="E136" i="2"/>
  <c r="F136" i="2" s="1"/>
  <c r="E144" i="2" l="1"/>
  <c r="D145" i="2"/>
  <c r="K144" i="2"/>
  <c r="G136" i="2"/>
  <c r="K136" i="2" s="1"/>
  <c r="E137" i="2"/>
  <c r="E145" i="2" l="1"/>
  <c r="D146" i="2"/>
  <c r="K145" i="2"/>
  <c r="K146" i="2" l="1"/>
  <c r="D147" i="2"/>
  <c r="E146" i="2"/>
  <c r="K147" i="2" l="1"/>
  <c r="D148" i="2"/>
  <c r="E147" i="2"/>
  <c r="E148" i="2" l="1"/>
  <c r="D149" i="2"/>
  <c r="K148" i="2"/>
  <c r="K149" i="2" l="1"/>
  <c r="E149" i="2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<sst xmlns="http://schemas.openxmlformats.org/spreadsheetml/2006/main" count="87" uniqueCount="52">
  <si>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</si>
  <si>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</si>
  <si>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</si>
  <si>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</si>
  <si>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</si>
  <si>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</si>
  <si>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</si>
  <si>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</si>
  <si>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</si>
  <si>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</si>
  <si>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</si>
  <si>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</si>
  <si>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</si>
  <si>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</si>
  <si>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</si>
  <si>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</si>
  <si>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</si>
  <si>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</si>
  <si>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</si>
  <si>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</si>
  <si>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</si>
  <si>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</si>
  <si>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</si>
  <si>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</si>
  <si>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</si>
  <si>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</si>
  <si>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</si>
  <si>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</si>
  <si>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</si>
  <si>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</si>
  <si>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</si>
  <si>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</si>
  <si>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</si>
  <si>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</si>
  <si>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</si>
  <si>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</si>
  <si>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</si>
  <si>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</si>
  <si>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</si>
  <si>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</si>
  <si>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</si>
  <si>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</si>
  <si>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</si>
  <si>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</si>
  <si>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</si>
  <si>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</si>
  <si>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</si>
  <si>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</si>
  <si>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</si>
  <si>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2018 YTD growth rate vs. 2017</t>
  </si>
  <si>
    <t>from 2000 to 2018 (19 YEARS)</t>
  </si>
  <si>
    <t>Choose a growth factor for Jan to Dec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</si>
</sst>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63744"/>
        <c:axId val="218285184"/>
      </c:lineChart>
      <c:catAx>
        <c:axId val="2184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28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8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63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73568"/>
        <c:axId val="218286912"/>
      </c:lineChart>
      <c:catAx>
        <c:axId val="3137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28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8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773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02080"/>
        <c:axId val="218289216"/>
      </c:lineChart>
      <c:catAx>
        <c:axId val="3139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28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8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902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data!$B$102:$B$113</c:f>
              <c:numCache>
                <c:formatCode>#,##0</c:formatCode>
                <c:ptCount val="12"/>
                <c:pt idx="0">
                  <c:v>2226.1880000000001</c:v>
                </c:pt>
                <c:pt idx="1">
                  <c:v>2166.4969999999998</c:v>
                </c:pt>
                <c:pt idx="2">
                  <c:v>2501.9029999999998</c:v>
                </c:pt>
                <c:pt idx="3">
                  <c:v>2312.3490000000002</c:v>
                </c:pt>
                <c:pt idx="4">
                  <c:v>2240.5610000000001</c:v>
                </c:pt>
                <c:pt idx="5">
                  <c:v>2540.2350000000001</c:v>
                </c:pt>
                <c:pt idx="6">
                  <c:v>2213.4850000000001</c:v>
                </c:pt>
                <c:pt idx="7">
                  <c:v>2494.3609999999999</c:v>
                </c:pt>
                <c:pt idx="8">
                  <c:v>2304.009</c:v>
                </c:pt>
                <c:pt idx="9">
                  <c:v>2158.5439999999999</c:v>
                </c:pt>
                <c:pt idx="10">
                  <c:v>2060.9659999999999</c:v>
                </c:pt>
                <c:pt idx="11">
                  <c:v>1932.97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data!$B$114:$B$125</c:f>
              <c:numCache>
                <c:formatCode>#,##0</c:formatCode>
                <c:ptCount val="12"/>
                <c:pt idx="0">
                  <c:v>1900.8589999999999</c:v>
                </c:pt>
                <c:pt idx="1">
                  <c:v>1795.105</c:v>
                </c:pt>
                <c:pt idx="2">
                  <c:v>1859.386</c:v>
                </c:pt>
                <c:pt idx="3">
                  <c:v>1764.0129999999999</c:v>
                </c:pt>
                <c:pt idx="4">
                  <c:v>1891.3989999999999</c:v>
                </c:pt>
                <c:pt idx="5">
                  <c:v>1800.2360000000001</c:v>
                </c:pt>
                <c:pt idx="6">
                  <c:v>1640.1210000000001</c:v>
                </c:pt>
                <c:pt idx="7">
                  <c:v>1999.3309999999999</c:v>
                </c:pt>
                <c:pt idx="8">
                  <c:v>1706.874</c:v>
                </c:pt>
                <c:pt idx="9">
                  <c:v>1492.0360000000001</c:v>
                </c:pt>
                <c:pt idx="10">
                  <c:v>1390.86</c:v>
                </c:pt>
                <c:pt idx="11">
                  <c:v>1261.902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data!$B$126:$B$137</c:f>
              <c:numCache>
                <c:formatCode>#,##0</c:formatCode>
                <c:ptCount val="12"/>
                <c:pt idx="0">
                  <c:v>1286.21</c:v>
                </c:pt>
                <c:pt idx="1">
                  <c:v>1406.556</c:v>
                </c:pt>
                <c:pt idx="2">
                  <c:v>1466.6949999999999</c:v>
                </c:pt>
                <c:pt idx="3">
                  <c:v>1347.4079999999999</c:v>
                </c:pt>
                <c:pt idx="4">
                  <c:v>1522.181</c:v>
                </c:pt>
                <c:pt idx="5">
                  <c:v>1543.9449999999999</c:v>
                </c:pt>
                <c:pt idx="6">
                  <c:v>1409.491</c:v>
                </c:pt>
                <c:pt idx="7">
                  <c:v>1694.9010000000001</c:v>
                </c:pt>
                <c:pt idx="8">
                  <c:v>1545.104</c:v>
                </c:pt>
                <c:pt idx="9">
                  <c:v>1642.816</c:v>
                </c:pt>
                <c:pt idx="10">
                  <c:v>1288.934</c:v>
                </c:pt>
                <c:pt idx="11">
                  <c:v>1131.4849999999999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1474.8993429481411</c:v>
                </c:pt>
                <c:pt idx="1">
                  <c:v>1395.3598089914815</c:v>
                </c:pt>
                <c:pt idx="2">
                  <c:v>1550.041792408836</c:v>
                </c:pt>
                <c:pt idx="3">
                  <c:v>1482.120580972261</c:v>
                </c:pt>
                <c:pt idx="4">
                  <c:v>1539.3786394586193</c:v>
                </c:pt>
                <c:pt idx="5">
                  <c:v>1598.8917487228373</c:v>
                </c:pt>
                <c:pt idx="6">
                  <c:v>1538.1116129994914</c:v>
                </c:pt>
                <c:pt idx="7">
                  <c:v>1729.425565372663</c:v>
                </c:pt>
                <c:pt idx="8">
                  <c:v>1631.9332306662427</c:v>
                </c:pt>
                <c:pt idx="9">
                  <c:v>1701.2144327042761</c:v>
                </c:pt>
                <c:pt idx="10">
                  <c:v>1463.9513493804288</c:v>
                </c:pt>
                <c:pt idx="11">
                  <c:v>1390.3987153747219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02592"/>
        <c:axId val="218290944"/>
      </c:lineChart>
      <c:catAx>
        <c:axId val="31390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829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9094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1390259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data!$F$102:$F$113</c:f>
              <c:numCache>
                <c:formatCode>#,##0_);\(#,##0\)</c:formatCode>
                <c:ptCount val="12"/>
                <c:pt idx="0">
                  <c:v>1709.6923333333343</c:v>
                </c:pt>
                <c:pt idx="1">
                  <c:v>1818.5913333333342</c:v>
                </c:pt>
                <c:pt idx="2">
                  <c:v>2235.9709999999991</c:v>
                </c:pt>
                <c:pt idx="3">
                  <c:v>2290.0516666666681</c:v>
                </c:pt>
                <c:pt idx="4">
                  <c:v>2241.6019999999976</c:v>
                </c:pt>
                <c:pt idx="5">
                  <c:v>2636.6866666666679</c:v>
                </c:pt>
                <c:pt idx="6">
                  <c:v>2245.3096666666675</c:v>
                </c:pt>
                <c:pt idx="7">
                  <c:v>2362.1999999999998</c:v>
                </c:pt>
                <c:pt idx="8">
                  <c:v>1971.4896666666627</c:v>
                </c:pt>
                <c:pt idx="9">
                  <c:v>1477.1003333333374</c:v>
                </c:pt>
                <c:pt idx="10">
                  <c:v>1802.9933333333315</c:v>
                </c:pt>
                <c:pt idx="11">
                  <c:v>1366.0890000000024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data!$F$114:$F$125</c:f>
              <c:numCache>
                <c:formatCode>#,##0_);\(#,##0\)</c:formatCode>
                <c:ptCount val="12"/>
                <c:pt idx="0">
                  <c:v>1297.3470000000011</c:v>
                </c:pt>
                <c:pt idx="1">
                  <c:v>1228.5456666666655</c:v>
                </c:pt>
                <c:pt idx="2">
                  <c:v>1789.7820000000006</c:v>
                </c:pt>
                <c:pt idx="3">
                  <c:v>2364.9136666666609</c:v>
                </c:pt>
                <c:pt idx="4">
                  <c:v>2307.5756666666698</c:v>
                </c:pt>
                <c:pt idx="5">
                  <c:v>2488.5746666666664</c:v>
                </c:pt>
                <c:pt idx="6">
                  <c:v>2244.7456666666667</c:v>
                </c:pt>
                <c:pt idx="7">
                  <c:v>2515.9516666666659</c:v>
                </c:pt>
                <c:pt idx="8">
                  <c:v>2131.9716666666682</c:v>
                </c:pt>
                <c:pt idx="9">
                  <c:v>1804.0093333333352</c:v>
                </c:pt>
                <c:pt idx="10">
                  <c:v>1705.8613333333299</c:v>
                </c:pt>
                <c:pt idx="11">
                  <c:v>1533.2120000000014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data!$F$126:$F$137</c:f>
              <c:numCache>
                <c:formatCode>#,##0_);\(#,##0\)</c:formatCode>
                <c:ptCount val="12"/>
                <c:pt idx="0">
                  <c:v>1584.9446666666636</c:v>
                </c:pt>
                <c:pt idx="1">
                  <c:v>1834.5656666666723</c:v>
                </c:pt>
                <c:pt idx="2">
                  <c:v>1838.8783333333306</c:v>
                </c:pt>
                <c:pt idx="3">
                  <c:v>1785.082333333336</c:v>
                </c:pt>
                <c:pt idx="4">
                  <c:v>1801.7606666666647</c:v>
                </c:pt>
                <c:pt idx="5">
                  <c:v>2229.628999999999</c:v>
                </c:pt>
                <c:pt idx="6">
                  <c:v>1923.6846666666661</c:v>
                </c:pt>
                <c:pt idx="7">
                  <c:v>2246.5186666666668</c:v>
                </c:pt>
                <c:pt idx="8">
                  <c:v>1654.0170000000005</c:v>
                </c:pt>
                <c:pt idx="9">
                  <c:v>1760.1023333333317</c:v>
                </c:pt>
                <c:pt idx="10">
                  <c:v>1345.712000000002</c:v>
                </c:pt>
                <c:pt idx="11">
                  <c:v>1179.5940000000003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</c:formatCode>
                <c:ptCount val="12"/>
                <c:pt idx="0">
                  <c:v>1456.3807358340425</c:v>
                </c:pt>
                <c:pt idx="1">
                  <c:v>1460.5677594940121</c:v>
                </c:pt>
                <c:pt idx="2">
                  <c:v>1791.3505201702474</c:v>
                </c:pt>
                <c:pt idx="3">
                  <c:v>1908.3507314649578</c:v>
                </c:pt>
                <c:pt idx="4">
                  <c:v>1977.8503690901734</c:v>
                </c:pt>
                <c:pt idx="5">
                  <c:v>2096.5524561779794</c:v>
                </c:pt>
                <c:pt idx="6">
                  <c:v>1959.131810845184</c:v>
                </c:pt>
                <c:pt idx="7">
                  <c:v>2111.4039648839134</c:v>
                </c:pt>
                <c:pt idx="8">
                  <c:v>1851.2941416701092</c:v>
                </c:pt>
                <c:pt idx="9">
                  <c:v>1740.445324585228</c:v>
                </c:pt>
                <c:pt idx="10">
                  <c:v>1434.4086446117458</c:v>
                </c:pt>
                <c:pt idx="11">
                  <c:v>1396.7528745057446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04128"/>
        <c:axId val="218310336"/>
      </c:lineChart>
      <c:catAx>
        <c:axId val="31390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1831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31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13904128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173</xdr:row>
      <xdr:rowOff>0</xdr:rowOff>
    </xdr:from>
    <xdr:to>
      <xdr:col>5</xdr:col>
      <xdr:colOff>419100</xdr:colOff>
      <xdr:row>173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173</xdr:row>
      <xdr:rowOff>0</xdr:rowOff>
    </xdr:from>
    <xdr:to>
      <xdr:col>8</xdr:col>
      <xdr:colOff>469900</xdr:colOff>
      <xdr:row>173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162</xdr:row>
      <xdr:rowOff>0</xdr:rowOff>
    </xdr:from>
    <xdr:to>
      <xdr:col>12</xdr:col>
      <xdr:colOff>482600</xdr:colOff>
      <xdr:row>162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164</xdr:row>
      <xdr:rowOff>0</xdr:rowOff>
    </xdr:from>
    <xdr:to>
      <xdr:col>6</xdr:col>
      <xdr:colOff>177800</xdr:colOff>
      <xdr:row>185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164</xdr:row>
      <xdr:rowOff>8659</xdr:rowOff>
    </xdr:from>
    <xdr:to>
      <xdr:col>20</xdr:col>
      <xdr:colOff>254000</xdr:colOff>
      <xdr:row>185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77"/>
  <sheetViews>
    <sheetView tabSelected="1" zoomScaleNormal="100" zoomScalePageLayoutView="110" workbookViewId="0">
      <pane ySplit="5" topLeftCell="A148" activePane="bottomLeft" state="frozen"/>
      <selection pane="bottomLeft" activeCell="F160" sqref="F160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50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7.9742707994220965E-2</v>
      </c>
      <c r="Z73" s="26">
        <v>6.8747502614682279E-2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7.5442280401905371E-2</v>
      </c>
      <c r="Z74" s="26">
        <v>6.8945148335288878E-2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8.3805400430802646E-2</v>
      </c>
      <c r="Z75" s="26">
        <v>8.4559532778144236E-2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8.0133135366683636E-2</v>
      </c>
      <c r="Z76" s="26">
        <v>9.0082451431208632E-2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8.3228880618740633E-2</v>
      </c>
      <c r="Z77" s="26">
        <v>9.3363136489585732E-2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8.6446548669496262E-2</v>
      </c>
      <c r="Z78" s="26">
        <v>9.8966391079302496E-2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8.3160376878852027E-2</v>
      </c>
      <c r="Z79" s="26">
        <v>9.2479539158044854E-2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9.3504060813797363E-2</v>
      </c>
      <c r="Z80" s="26">
        <v>9.9667446859890305E-2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8.8232987356927389E-2</v>
      </c>
      <c r="Z81" s="26">
        <v>8.738913232886561E-2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9.1978782410686369E-2</v>
      </c>
      <c r="Z82" s="26">
        <v>8.215658622682373E-2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7.9150787834810207E-2</v>
      </c>
      <c r="Z83" s="26">
        <v>6.7710324381279025E-2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37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7.5174051223077146E-2</v>
      </c>
      <c r="Z84" s="26">
        <v>6.5932808316884181E-2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0.99999999999999989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5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5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MIN(K114:K126)</f>
        <v>0.7607180614688015</v>
      </c>
      <c r="V94" s="58">
        <f>MAX(K115:K126)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v>0.65834365578355925</v>
      </c>
      <c r="V95" s="58"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45" t="s">
        <v>39</v>
      </c>
      <c r="N97" s="46"/>
      <c r="O97" s="47">
        <f>MIN(O65:O95)</f>
        <v>-0.24491489929975141</v>
      </c>
      <c r="P97" s="46"/>
      <c r="Q97" s="46"/>
      <c r="R97" s="47">
        <f>MIN(R65:R95)</f>
        <v>-0.13917411362916188</v>
      </c>
      <c r="S97" s="50"/>
      <c r="U97" s="37">
        <f>MEDIAN(U64:U95)</f>
        <v>0.68135528857095606</v>
      </c>
      <c r="V97" s="37">
        <f>MEDIAN(V64:V95)</f>
        <v>0.81729303138062259</v>
      </c>
      <c r="W97" s="57" t="s">
        <v>44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48" t="s">
        <v>40</v>
      </c>
      <c r="N98" s="39"/>
      <c r="O98" s="49">
        <f>MAX(O65:O95)</f>
        <v>0.32667126119917289</v>
      </c>
      <c r="P98" s="39"/>
      <c r="Q98" s="39"/>
      <c r="R98" s="49">
        <f>MAX(R65:R95)</f>
        <v>0.13805809807056191</v>
      </c>
      <c r="S98" s="51"/>
      <c r="U98" s="37">
        <f>AVERAGE(U64:U95)</f>
        <v>0.66543404192529687</v>
      </c>
      <c r="V98" s="37">
        <f>AVERAGE(V64:V95)</f>
        <v>0.80313782753350527</v>
      </c>
      <c r="W98" s="57" t="s">
        <v>45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  <c r="U99">
        <f>STDEV(U64:U95)</f>
        <v>0.10683089088796012</v>
      </c>
      <c r="V99">
        <f>STDEV(V64:V95)</f>
        <v>0.11546892365738134</v>
      </c>
      <c r="W99" s="57" t="s">
        <v>46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7" si="45">SUM(F116:F127)</f>
        <v>24306.108000000004</v>
      </c>
      <c r="H127" s="57"/>
      <c r="I127" s="57"/>
      <c r="J127" s="57"/>
      <c r="K127" s="54">
        <f t="shared" ref="K127:K137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f>C$137*(1+B$154)*Y73</f>
        <v>1474.8993429481411</v>
      </c>
      <c r="C138" s="12">
        <f t="shared" si="43"/>
        <v>17474.415342948141</v>
      </c>
      <c r="D138" s="10">
        <f>D137+B138-F138</f>
        <v>14447.574940447432</v>
      </c>
      <c r="E138" s="13">
        <f t="shared" si="44"/>
        <v>18.518607114099723</v>
      </c>
      <c r="F138" s="10">
        <f>G$137*(1+F$154)*Z73</f>
        <v>1456.3807358340425</v>
      </c>
      <c r="G138" s="12">
        <f t="shared" ref="G138:G149" si="47">SUM(F127:F138)</f>
        <v>21055.925402500714</v>
      </c>
      <c r="H138" s="57"/>
      <c r="I138" s="57"/>
      <c r="J138" s="57"/>
      <c r="K138" s="54">
        <f t="shared" ref="K138:K149" si="48">D138/G138</f>
        <v>0.68615245657792656</v>
      </c>
    </row>
    <row r="139" spans="1:11" x14ac:dyDescent="0.2">
      <c r="A139" s="1">
        <v>42036</v>
      </c>
      <c r="B139" s="10">
        <f t="shared" ref="B139:B149" si="49">C$137*(1+B$154)*Y74</f>
        <v>1395.3598089914815</v>
      </c>
      <c r="C139" s="12">
        <f t="shared" si="43"/>
        <v>17463.219151939622</v>
      </c>
      <c r="D139" s="10">
        <f t="shared" ref="D139:D149" si="50">D138+B139-F139</f>
        <v>14382.366989944901</v>
      </c>
      <c r="E139" s="13">
        <f t="shared" si="44"/>
        <v>-65.207950502530366</v>
      </c>
      <c r="F139" s="10">
        <f t="shared" ref="F139:F149" si="51">G$137*(1+F$154)*Z74</f>
        <v>1460.5677594940121</v>
      </c>
      <c r="G139" s="12">
        <f t="shared" si="47"/>
        <v>20681.927495328055</v>
      </c>
      <c r="H139" s="57"/>
      <c r="I139" s="57"/>
      <c r="J139" s="57"/>
      <c r="K139" s="54">
        <f t="shared" si="48"/>
        <v>0.69540747559403282</v>
      </c>
    </row>
    <row r="140" spans="1:11" x14ac:dyDescent="0.2">
      <c r="A140" s="1">
        <v>42064</v>
      </c>
      <c r="B140" s="10">
        <f t="shared" si="49"/>
        <v>1550.041792408836</v>
      </c>
      <c r="C140" s="12">
        <f t="shared" si="43"/>
        <v>17546.565944348458</v>
      </c>
      <c r="D140" s="10">
        <f t="shared" si="50"/>
        <v>14141.058262183491</v>
      </c>
      <c r="E140" s="13">
        <f t="shared" si="44"/>
        <v>-241.30872776141041</v>
      </c>
      <c r="F140" s="10">
        <f t="shared" si="51"/>
        <v>1791.3505201702474</v>
      </c>
      <c r="G140" s="12">
        <f t="shared" si="47"/>
        <v>20634.399682164971</v>
      </c>
      <c r="H140" s="57"/>
      <c r="I140" s="57"/>
      <c r="J140" s="57"/>
      <c r="K140" s="54">
        <f t="shared" si="48"/>
        <v>0.68531474043347618</v>
      </c>
    </row>
    <row r="141" spans="1:11" x14ac:dyDescent="0.2">
      <c r="A141" s="1">
        <v>42095</v>
      </c>
      <c r="B141" s="10">
        <f t="shared" si="49"/>
        <v>1482.120580972261</v>
      </c>
      <c r="C141" s="12">
        <f t="shared" si="43"/>
        <v>17681.278525320718</v>
      </c>
      <c r="D141" s="10">
        <f t="shared" si="50"/>
        <v>13714.828111690795</v>
      </c>
      <c r="E141" s="13">
        <f t="shared" si="44"/>
        <v>-426.23015049269634</v>
      </c>
      <c r="F141" s="10">
        <f t="shared" si="51"/>
        <v>1908.3507314649578</v>
      </c>
      <c r="G141" s="12">
        <f t="shared" si="47"/>
        <v>20757.668080296589</v>
      </c>
      <c r="H141" s="57"/>
      <c r="I141" s="57"/>
      <c r="J141" s="57"/>
      <c r="K141" s="54">
        <f t="shared" si="48"/>
        <v>0.66071140836426911</v>
      </c>
    </row>
    <row r="142" spans="1:11" x14ac:dyDescent="0.2">
      <c r="A142" s="1">
        <v>42125</v>
      </c>
      <c r="B142" s="10">
        <f t="shared" si="49"/>
        <v>1539.3786394586193</v>
      </c>
      <c r="C142" s="12">
        <f t="shared" si="43"/>
        <v>17698.476164779338</v>
      </c>
      <c r="D142" s="10">
        <f t="shared" si="50"/>
        <v>13276.356382059239</v>
      </c>
      <c r="E142" s="13">
        <f t="shared" si="44"/>
        <v>-438.47172963155572</v>
      </c>
      <c r="F142" s="10">
        <f t="shared" si="51"/>
        <v>1977.8503690901734</v>
      </c>
      <c r="G142" s="12">
        <f t="shared" si="47"/>
        <v>20933.757782720098</v>
      </c>
      <c r="H142" s="57"/>
      <c r="I142" s="57"/>
      <c r="J142" s="57"/>
      <c r="K142" s="54">
        <f t="shared" si="48"/>
        <v>0.63420798692045111</v>
      </c>
    </row>
    <row r="143" spans="1:11" x14ac:dyDescent="0.2">
      <c r="A143" s="1">
        <v>42156</v>
      </c>
      <c r="B143" s="10">
        <f t="shared" si="49"/>
        <v>1598.8917487228373</v>
      </c>
      <c r="C143" s="12">
        <f t="shared" si="43"/>
        <v>17753.422913502174</v>
      </c>
      <c r="D143" s="10">
        <f t="shared" si="50"/>
        <v>12778.695674604096</v>
      </c>
      <c r="E143" s="13">
        <f t="shared" si="44"/>
        <v>-497.66070745514298</v>
      </c>
      <c r="F143" s="10">
        <f t="shared" si="51"/>
        <v>2096.5524561779794</v>
      </c>
      <c r="G143" s="12">
        <f t="shared" si="47"/>
        <v>20800.68123889808</v>
      </c>
      <c r="H143" s="57"/>
      <c r="I143" s="57"/>
      <c r="J143" s="57"/>
      <c r="K143" s="54">
        <f t="shared" si="48"/>
        <v>0.61434024817934518</v>
      </c>
    </row>
    <row r="144" spans="1:11" x14ac:dyDescent="0.2">
      <c r="A144" s="1">
        <v>42186</v>
      </c>
      <c r="B144" s="10">
        <f t="shared" si="49"/>
        <v>1538.1116129994914</v>
      </c>
      <c r="C144" s="12">
        <f t="shared" si="43"/>
        <v>17882.043526501668</v>
      </c>
      <c r="D144" s="10">
        <f t="shared" si="50"/>
        <v>12357.675476758404</v>
      </c>
      <c r="E144" s="13">
        <f t="shared" si="44"/>
        <v>-421.02019784569165</v>
      </c>
      <c r="F144" s="10">
        <f t="shared" si="51"/>
        <v>1959.131810845184</v>
      </c>
      <c r="G144" s="12">
        <f t="shared" si="47"/>
        <v>20836.128383076597</v>
      </c>
      <c r="H144" s="57"/>
      <c r="I144" s="57"/>
      <c r="J144" s="57"/>
      <c r="K144" s="54">
        <f t="shared" si="48"/>
        <v>0.59308885266782507</v>
      </c>
    </row>
    <row r="145" spans="1:12" x14ac:dyDescent="0.2">
      <c r="A145" s="1">
        <v>42217</v>
      </c>
      <c r="B145" s="10">
        <f t="shared" si="49"/>
        <v>1729.425565372663</v>
      </c>
      <c r="C145" s="12">
        <f t="shared" si="43"/>
        <v>17916.568091874331</v>
      </c>
      <c r="D145" s="10">
        <f t="shared" si="50"/>
        <v>11975.697077247154</v>
      </c>
      <c r="E145" s="13">
        <f t="shared" si="44"/>
        <v>-381.97839951125025</v>
      </c>
      <c r="F145" s="10">
        <f t="shared" si="51"/>
        <v>2111.4039648839134</v>
      </c>
      <c r="G145" s="12">
        <f t="shared" si="47"/>
        <v>20701.013681293847</v>
      </c>
      <c r="H145" s="57"/>
      <c r="I145" s="57"/>
      <c r="J145" s="57"/>
      <c r="K145" s="54">
        <f t="shared" si="48"/>
        <v>0.57850776109910063</v>
      </c>
    </row>
    <row r="146" spans="1:12" x14ac:dyDescent="0.2">
      <c r="A146" s="1">
        <v>42248</v>
      </c>
      <c r="B146" s="10">
        <f t="shared" si="49"/>
        <v>1631.9332306662427</v>
      </c>
      <c r="C146" s="12">
        <f t="shared" si="43"/>
        <v>18003.397322540572</v>
      </c>
      <c r="D146" s="10">
        <f t="shared" si="50"/>
        <v>11756.336166243289</v>
      </c>
      <c r="E146" s="13">
        <f t="shared" si="44"/>
        <v>-219.36091100386511</v>
      </c>
      <c r="F146" s="10">
        <f t="shared" si="51"/>
        <v>1851.2941416701092</v>
      </c>
      <c r="G146" s="12">
        <f t="shared" si="47"/>
        <v>20898.290822963954</v>
      </c>
      <c r="H146" s="57"/>
      <c r="I146" s="57"/>
      <c r="J146" s="57"/>
      <c r="K146" s="54">
        <f t="shared" si="48"/>
        <v>0.5625501274642476</v>
      </c>
    </row>
    <row r="147" spans="1:12" x14ac:dyDescent="0.2">
      <c r="A147" s="1">
        <v>42278</v>
      </c>
      <c r="B147" s="10">
        <f t="shared" si="49"/>
        <v>1701.2144327042761</v>
      </c>
      <c r="C147" s="12">
        <f t="shared" si="43"/>
        <v>18061.79575524485</v>
      </c>
      <c r="D147" s="10">
        <f t="shared" si="50"/>
        <v>11717.105274362337</v>
      </c>
      <c r="E147" s="13">
        <f t="shared" si="44"/>
        <v>-39.230891880952186</v>
      </c>
      <c r="F147" s="10">
        <f t="shared" si="51"/>
        <v>1740.445324585228</v>
      </c>
      <c r="G147" s="12">
        <f t="shared" si="47"/>
        <v>20878.633814215853</v>
      </c>
      <c r="H147" s="57"/>
      <c r="I147" s="57"/>
      <c r="J147" s="57"/>
      <c r="K147" s="54">
        <f t="shared" si="48"/>
        <v>0.56120076527154705</v>
      </c>
    </row>
    <row r="148" spans="1:12" x14ac:dyDescent="0.2">
      <c r="A148" s="1">
        <v>42309</v>
      </c>
      <c r="B148" s="10">
        <f t="shared" si="49"/>
        <v>1463.9513493804288</v>
      </c>
      <c r="C148" s="12">
        <f t="shared" si="43"/>
        <v>18236.813104625278</v>
      </c>
      <c r="D148" s="10">
        <f t="shared" si="50"/>
        <v>11746.647979131021</v>
      </c>
      <c r="E148" s="13">
        <f t="shared" si="44"/>
        <v>29.542704768684416</v>
      </c>
      <c r="F148" s="10">
        <f t="shared" si="51"/>
        <v>1434.4086446117458</v>
      </c>
      <c r="G148" s="12">
        <f t="shared" si="47"/>
        <v>20967.330458827593</v>
      </c>
      <c r="H148" s="57"/>
      <c r="I148" s="57"/>
      <c r="J148" s="57"/>
      <c r="K148" s="54">
        <f t="shared" si="48"/>
        <v>0.56023574399217269</v>
      </c>
    </row>
    <row r="149" spans="1:12" x14ac:dyDescent="0.2">
      <c r="A149" s="1">
        <v>42339</v>
      </c>
      <c r="B149" s="10">
        <f t="shared" si="49"/>
        <v>1390.3987153747219</v>
      </c>
      <c r="C149" s="12">
        <f t="shared" si="43"/>
        <v>18495.726820000003</v>
      </c>
      <c r="D149" s="10">
        <f t="shared" si="50"/>
        <v>11740.293819999999</v>
      </c>
      <c r="E149" s="13">
        <f t="shared" si="44"/>
        <v>-6.3541591310222429</v>
      </c>
      <c r="F149" s="10">
        <f t="shared" si="51"/>
        <v>1396.7528745057446</v>
      </c>
      <c r="G149" s="12">
        <f t="shared" si="47"/>
        <v>21184.489333333338</v>
      </c>
      <c r="H149" s="57"/>
      <c r="I149" s="57"/>
      <c r="J149" s="57"/>
      <c r="K149" s="54">
        <f t="shared" si="48"/>
        <v>0.55419291139234117</v>
      </c>
    </row>
    <row r="150" spans="1:12" x14ac:dyDescent="0.2">
      <c r="A150" s="1"/>
      <c r="B150" s="10"/>
      <c r="C150" s="12"/>
      <c r="D150" s="10"/>
      <c r="E150" s="13"/>
      <c r="F150" s="10"/>
      <c r="G150" s="12"/>
      <c r="H150" s="57"/>
      <c r="I150" s="57"/>
      <c r="J150" s="57"/>
      <c r="K150" s="54"/>
    </row>
    <row r="151" spans="1:12" x14ac:dyDescent="0.2">
      <c r="A151" s="1"/>
      <c r="C151" s="19"/>
      <c r="G151" s="33"/>
    </row>
    <row r="152" spans="1:12" ht="28.5" customHeight="1" x14ac:dyDescent="0.2">
      <c r="A152" s="61" t="s">
        <v>49</v>
      </c>
      <c r="B152" s="64">
        <f>SUM(B126:B137)/SUM(B114:B125)-1</f>
        <v>-0.15688112674385624</v>
      </c>
      <c r="C152" s="62"/>
      <c r="D152" s="63"/>
      <c r="E152" s="63"/>
      <c r="F152" s="64">
        <f>SUM(F126:F137)/SUM(F114:F125)-1</f>
        <v>-9.5162922366609504E-2</v>
      </c>
      <c r="G152" s="33"/>
      <c r="K152" s="33"/>
      <c r="L152" s="59"/>
    </row>
    <row r="153" spans="1:12" ht="15.75" x14ac:dyDescent="0.25">
      <c r="A153" s="17"/>
      <c r="B153" s="8"/>
      <c r="E153" s="17"/>
      <c r="F153" s="8"/>
      <c r="G153" s="55"/>
    </row>
    <row r="154" spans="1:12" ht="15.75" x14ac:dyDescent="0.25">
      <c r="A154" s="17">
        <v>2019</v>
      </c>
      <c r="B154" s="60">
        <v>7.0000000000000007E-2</v>
      </c>
      <c r="E154" s="17">
        <v>2018</v>
      </c>
      <c r="F154" s="60">
        <v>0</v>
      </c>
    </row>
    <row r="156" spans="1:12" ht="15.75" x14ac:dyDescent="0.25">
      <c r="B156" s="38" t="s">
        <v>15</v>
      </c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1:12" ht="15.75" x14ac:dyDescent="0.25">
      <c r="B157" s="7" t="s">
        <v>16</v>
      </c>
      <c r="F157" s="7" t="s">
        <v>17</v>
      </c>
    </row>
    <row r="158" spans="1:12" x14ac:dyDescent="0.2">
      <c r="B158" s="53" t="s">
        <v>43</v>
      </c>
      <c r="C158" s="53"/>
      <c r="D158" s="53"/>
      <c r="E158" s="53"/>
      <c r="F158" s="53" t="s">
        <v>43</v>
      </c>
    </row>
    <row r="159" spans="1:12" x14ac:dyDescent="0.2">
      <c r="B159" s="57" t="s">
        <v>51</v>
      </c>
      <c r="F159" s="57" t="s">
        <v>51</v>
      </c>
    </row>
    <row r="160" spans="1:12" x14ac:dyDescent="0.2">
      <c r="B160" t="s">
        <v>35</v>
      </c>
      <c r="F160" t="s">
        <v>35</v>
      </c>
      <c r="L160" s="6"/>
    </row>
    <row r="161" spans="1:12" x14ac:dyDescent="0.2">
      <c r="B161" t="s">
        <v>18</v>
      </c>
      <c r="L161" s="6"/>
    </row>
    <row r="162" spans="1:12" x14ac:dyDescent="0.2">
      <c r="B162" t="s">
        <v>21</v>
      </c>
      <c r="L162" s="6"/>
    </row>
    <row r="163" spans="1:12" x14ac:dyDescent="0.2">
      <c r="L163" s="6"/>
    </row>
    <row r="164" spans="1:12" x14ac:dyDescent="0.2">
      <c r="A164" s="65"/>
      <c r="L164" s="6"/>
    </row>
    <row r="165" spans="1:12" x14ac:dyDescent="0.2">
      <c r="L165" s="6"/>
    </row>
    <row r="169" spans="1:12" ht="15.75" x14ac:dyDescent="0.25">
      <c r="B169" s="8"/>
      <c r="F169" s="8"/>
    </row>
    <row r="170" spans="1:12" ht="15.75" x14ac:dyDescent="0.25">
      <c r="B170" s="8"/>
      <c r="F170" s="8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2010-05-28T18:10:53Z</cp:lastPrinted>
  <dcterms:created xsi:type="dcterms:W3CDTF">2001-12-23T14:07:27Z</dcterms:created>
  <dcterms:modified xsi:type="dcterms:W3CDTF">2019-01-31T03:46:01Z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