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3" i="2" l="1"/>
  <c r="B213" i="2"/>
  <c r="F199" i="2"/>
  <c r="F198" i="2" l="1"/>
  <c r="C205" i="2" l="1"/>
  <c r="C199" i="2"/>
  <c r="G201" i="2"/>
  <c r="G199" i="2"/>
  <c r="B200" i="2"/>
  <c r="C200" i="2"/>
  <c r="F200" i="2"/>
  <c r="G200" i="2"/>
  <c r="B201" i="2"/>
  <c r="C208" i="2" s="1"/>
  <c r="F201" i="2"/>
  <c r="G204" i="2" s="1"/>
  <c r="B202" i="2"/>
  <c r="C202" i="2"/>
  <c r="F202" i="2"/>
  <c r="B203" i="2"/>
  <c r="F203" i="2"/>
  <c r="B204" i="2"/>
  <c r="F204" i="2"/>
  <c r="B205" i="2"/>
  <c r="C206" i="2" s="1"/>
  <c r="F205" i="2"/>
  <c r="G206" i="2" s="1"/>
  <c r="B206" i="2"/>
  <c r="F206" i="2"/>
  <c r="B207" i="2"/>
  <c r="F207" i="2"/>
  <c r="B208" i="2"/>
  <c r="F208" i="2"/>
  <c r="B209" i="2"/>
  <c r="F209" i="2"/>
  <c r="D200" i="2"/>
  <c r="V104" i="2"/>
  <c r="U104" i="2"/>
  <c r="V103" i="2"/>
  <c r="V102" i="2"/>
  <c r="U103" i="2"/>
  <c r="U102" i="2"/>
  <c r="V100" i="2"/>
  <c r="U100" i="2"/>
  <c r="R103" i="2"/>
  <c r="R102" i="2"/>
  <c r="O103" i="2"/>
  <c r="O102" i="2"/>
  <c r="R100" i="2"/>
  <c r="O100" i="2"/>
  <c r="G197" i="2"/>
  <c r="F197" i="2"/>
  <c r="D201" i="2" l="1"/>
  <c r="K200" i="2"/>
  <c r="E200" i="2"/>
  <c r="G202" i="2"/>
  <c r="C209" i="2"/>
  <c r="G205" i="2"/>
  <c r="C201" i="2"/>
  <c r="K199" i="2"/>
  <c r="C203" i="2"/>
  <c r="C204" i="2"/>
  <c r="G207" i="2"/>
  <c r="G208" i="2"/>
  <c r="G209" i="2"/>
  <c r="E199" i="2"/>
  <c r="C207" i="2"/>
  <c r="G203" i="2"/>
  <c r="C196" i="2"/>
  <c r="K201" i="2" l="1"/>
  <c r="D202" i="2"/>
  <c r="E201" i="2"/>
  <c r="E194" i="2"/>
  <c r="E202" i="2" l="1"/>
  <c r="K202" i="2"/>
  <c r="D203" i="2"/>
  <c r="F194" i="2"/>
  <c r="D204" i="2" l="1"/>
  <c r="E203" i="2"/>
  <c r="K203" i="2"/>
  <c r="R99" i="2"/>
  <c r="O99" i="2"/>
  <c r="K204" i="2" l="1"/>
  <c r="D205" i="2"/>
  <c r="E204" i="2"/>
  <c r="E180" i="2"/>
  <c r="F180" i="2" s="1"/>
  <c r="K205" i="2" l="1"/>
  <c r="D206" i="2"/>
  <c r="E205" i="2"/>
  <c r="C178" i="2"/>
  <c r="E175" i="2"/>
  <c r="F175" i="2" s="1"/>
  <c r="C175" i="2"/>
  <c r="C182" i="2"/>
  <c r="C184" i="2"/>
  <c r="C181" i="2"/>
  <c r="C176" i="2"/>
  <c r="C177" i="2"/>
  <c r="C179" i="2"/>
  <c r="C180" i="2"/>
  <c r="C183" i="2"/>
  <c r="E174" i="2"/>
  <c r="F174" i="2" s="1"/>
  <c r="C174" i="2"/>
  <c r="D207" i="2" l="1"/>
  <c r="E206" i="2"/>
  <c r="K206" i="2"/>
  <c r="E176" i="2"/>
  <c r="F176" i="2" s="1"/>
  <c r="E207" i="2" l="1"/>
  <c r="K207" i="2"/>
  <c r="D208" i="2"/>
  <c r="E177" i="2"/>
  <c r="F177" i="2" s="1"/>
  <c r="K208" i="2" l="1"/>
  <c r="D209" i="2"/>
  <c r="E208" i="2"/>
  <c r="E178" i="2"/>
  <c r="F178" i="2" s="1"/>
  <c r="E209" i="2" l="1"/>
  <c r="K209" i="2"/>
  <c r="E179" i="2"/>
  <c r="F179" i="2" s="1"/>
  <c r="E181" i="2" l="1"/>
  <c r="F181" i="2" s="1"/>
  <c r="E182" i="2" l="1"/>
  <c r="F182" i="2" s="1"/>
  <c r="E183" i="2" l="1"/>
  <c r="F183" i="2" s="1"/>
  <c r="E184" i="2" l="1"/>
  <c r="F184" i="2" s="1"/>
  <c r="R98" i="2" l="1"/>
  <c r="O98" i="2"/>
  <c r="R97" i="2" l="1"/>
  <c r="O97" i="2"/>
  <c r="E159" i="2" l="1"/>
  <c r="F159" i="2" s="1"/>
  <c r="C158" i="2" l="1"/>
  <c r="C154" i="2"/>
  <c r="C153" i="2"/>
  <c r="C159" i="2"/>
  <c r="C157" i="2"/>
  <c r="C156" i="2"/>
  <c r="C160" i="2"/>
  <c r="C152" i="2"/>
  <c r="C155" i="2"/>
  <c r="C151" i="2"/>
  <c r="C150" i="2" l="1"/>
  <c r="R96" i="2"/>
  <c r="O96" i="2"/>
  <c r="O95" i="2" l="1"/>
  <c r="R95" i="2"/>
  <c r="C127" i="2" l="1"/>
  <c r="E127" i="2"/>
  <c r="F127" i="2" s="1"/>
  <c r="C128" i="2"/>
  <c r="C129" i="2"/>
  <c r="C130" i="2"/>
  <c r="C131" i="2"/>
  <c r="C132" i="2"/>
  <c r="C133" i="2"/>
  <c r="C134" i="2"/>
  <c r="C126" i="2"/>
  <c r="R94" i="2"/>
  <c r="O94" i="2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02" i="2"/>
  <c r="F102" i="2" s="1"/>
  <c r="E103" i="2"/>
  <c r="F103" i="2" s="1"/>
  <c r="E104" i="2"/>
  <c r="F104" i="2" s="1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 s="1"/>
  <c r="E111" i="2"/>
  <c r="F111" i="2" s="1"/>
  <c r="E112" i="2"/>
  <c r="F112" i="2" s="1"/>
  <c r="E113" i="2"/>
  <c r="F113" i="2" s="1"/>
  <c r="C113" i="2"/>
  <c r="E126" i="2"/>
  <c r="F12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R93" i="2"/>
  <c r="O93" i="2"/>
  <c r="C101" i="2"/>
  <c r="E42" i="2"/>
  <c r="F42" i="2" s="1"/>
  <c r="E43" i="2"/>
  <c r="F43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7" i="2"/>
  <c r="F7" i="2" s="1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30" i="2" l="1"/>
  <c r="K30" i="2" s="1"/>
  <c r="G71" i="2"/>
  <c r="K71" i="2" s="1"/>
  <c r="G42" i="2"/>
  <c r="K42" i="2" s="1"/>
  <c r="G74" i="2"/>
  <c r="K74" i="2" s="1"/>
  <c r="G67" i="2"/>
  <c r="K67" i="2" s="1"/>
  <c r="G26" i="2"/>
  <c r="H26" i="2" s="1"/>
  <c r="G38" i="2"/>
  <c r="K38" i="2" s="1"/>
  <c r="G47" i="2"/>
  <c r="K47" i="2" s="1"/>
  <c r="G49" i="2"/>
  <c r="K49" i="2" s="1"/>
  <c r="G88" i="2"/>
  <c r="K88" i="2" s="1"/>
  <c r="G39" i="2"/>
  <c r="K39" i="2" s="1"/>
  <c r="G87" i="2"/>
  <c r="K87" i="2" s="1"/>
  <c r="G77" i="2"/>
  <c r="K77" i="2" s="1"/>
  <c r="G90" i="2"/>
  <c r="K90" i="2" s="1"/>
  <c r="G123" i="2"/>
  <c r="K123" i="2" s="1"/>
  <c r="G99" i="2"/>
  <c r="K99" i="2" s="1"/>
  <c r="G83" i="2"/>
  <c r="K83" i="2" s="1"/>
  <c r="G119" i="2"/>
  <c r="K119" i="2" s="1"/>
  <c r="G114" i="2"/>
  <c r="K114" i="2" s="1"/>
  <c r="G112" i="2"/>
  <c r="K112" i="2" s="1"/>
  <c r="G31" i="2"/>
  <c r="K31" i="2" s="1"/>
  <c r="G23" i="2"/>
  <c r="K23" i="2" s="1"/>
  <c r="G18" i="2"/>
  <c r="H18" i="2" s="1"/>
  <c r="G120" i="2"/>
  <c r="K120" i="2" s="1"/>
  <c r="G116" i="2"/>
  <c r="K116" i="2" s="1"/>
  <c r="G72" i="2"/>
  <c r="K72" i="2" s="1"/>
  <c r="G41" i="2"/>
  <c r="K41" i="2" s="1"/>
  <c r="G33" i="2"/>
  <c r="G25" i="2"/>
  <c r="G51" i="2"/>
  <c r="K51" i="2" s="1"/>
  <c r="G43" i="2"/>
  <c r="K43" i="2" s="1"/>
  <c r="G53" i="2"/>
  <c r="K53" i="2" s="1"/>
  <c r="G86" i="2"/>
  <c r="K86" i="2" s="1"/>
  <c r="G80" i="2"/>
  <c r="K80" i="2" s="1"/>
  <c r="G75" i="2"/>
  <c r="K75" i="2" s="1"/>
  <c r="G122" i="2"/>
  <c r="K122" i="2" s="1"/>
  <c r="G113" i="2"/>
  <c r="K113" i="2" s="1"/>
  <c r="G126" i="2"/>
  <c r="K126" i="2" s="1"/>
  <c r="G121" i="2"/>
  <c r="K121" i="2" s="1"/>
  <c r="G44" i="2"/>
  <c r="K44" i="2" s="1"/>
  <c r="G107" i="2"/>
  <c r="K107" i="2" s="1"/>
  <c r="G70" i="2"/>
  <c r="K70" i="2" s="1"/>
  <c r="G37" i="2"/>
  <c r="G20" i="2"/>
  <c r="G32" i="2"/>
  <c r="K32" i="2" s="1"/>
  <c r="G76" i="2"/>
  <c r="K76" i="2" s="1"/>
  <c r="G27" i="2"/>
  <c r="H27" i="2" s="1"/>
  <c r="G24" i="2"/>
  <c r="G19" i="2"/>
  <c r="K19" i="2" s="1"/>
  <c r="G50" i="2"/>
  <c r="K50" i="2" s="1"/>
  <c r="G46" i="2"/>
  <c r="K46" i="2" s="1"/>
  <c r="G89" i="2"/>
  <c r="K89" i="2" s="1"/>
  <c r="G85" i="2"/>
  <c r="K85" i="2" s="1"/>
  <c r="G81" i="2"/>
  <c r="K81" i="2" s="1"/>
  <c r="G48" i="2"/>
  <c r="K48" i="2" s="1"/>
  <c r="G79" i="2"/>
  <c r="K79" i="2" s="1"/>
  <c r="G124" i="2"/>
  <c r="K124" i="2" s="1"/>
  <c r="G66" i="2"/>
  <c r="K66" i="2" s="1"/>
  <c r="G29" i="2"/>
  <c r="H29" i="2" s="1"/>
  <c r="G115" i="2"/>
  <c r="K115" i="2" s="1"/>
  <c r="G40" i="2"/>
  <c r="K40" i="2" s="1"/>
  <c r="G21" i="2"/>
  <c r="H21" i="2" s="1"/>
  <c r="G92" i="2"/>
  <c r="K92" i="2" s="1"/>
  <c r="G98" i="2"/>
  <c r="K98" i="2" s="1"/>
  <c r="G102" i="2"/>
  <c r="K102" i="2" s="1"/>
  <c r="G94" i="2"/>
  <c r="K94" i="2" s="1"/>
  <c r="G100" i="2"/>
  <c r="K100" i="2" s="1"/>
  <c r="G96" i="2"/>
  <c r="K96" i="2" s="1"/>
  <c r="G91" i="2"/>
  <c r="K91" i="2" s="1"/>
  <c r="G110" i="2"/>
  <c r="K110" i="2" s="1"/>
  <c r="G97" i="2"/>
  <c r="K97" i="2" s="1"/>
  <c r="G93" i="2"/>
  <c r="K93" i="2" s="1"/>
  <c r="G109" i="2"/>
  <c r="K109" i="2" s="1"/>
  <c r="G103" i="2"/>
  <c r="K103" i="2" s="1"/>
  <c r="G108" i="2"/>
  <c r="K108" i="2" s="1"/>
  <c r="G111" i="2"/>
  <c r="K111" i="2" s="1"/>
  <c r="G105" i="2"/>
  <c r="K105" i="2" s="1"/>
  <c r="G95" i="2"/>
  <c r="K95" i="2" s="1"/>
  <c r="G101" i="2"/>
  <c r="K101" i="2" s="1"/>
  <c r="G106" i="2"/>
  <c r="K106" i="2" s="1"/>
  <c r="G104" i="2"/>
  <c r="K104" i="2" s="1"/>
  <c r="G118" i="2"/>
  <c r="K118" i="2" s="1"/>
  <c r="G36" i="2"/>
  <c r="G117" i="2"/>
  <c r="K117" i="2" s="1"/>
  <c r="G35" i="2"/>
  <c r="G52" i="2"/>
  <c r="K52" i="2" s="1"/>
  <c r="G22" i="2"/>
  <c r="G73" i="2"/>
  <c r="K73" i="2" s="1"/>
  <c r="G125" i="2"/>
  <c r="G28" i="2"/>
  <c r="G45" i="2"/>
  <c r="K45" i="2" s="1"/>
  <c r="G34" i="2"/>
  <c r="G82" i="2"/>
  <c r="K82" i="2" s="1"/>
  <c r="G69" i="2"/>
  <c r="K69" i="2" s="1"/>
  <c r="G84" i="2"/>
  <c r="K84" i="2" s="1"/>
  <c r="G78" i="2"/>
  <c r="K78" i="2" s="1"/>
  <c r="G68" i="2"/>
  <c r="K68" i="2" s="1"/>
  <c r="G127" i="2"/>
  <c r="K127" i="2" s="1"/>
  <c r="C136" i="2"/>
  <c r="C137" i="2"/>
  <c r="C135" i="2"/>
  <c r="E129" i="2"/>
  <c r="F129" i="2" s="1"/>
  <c r="E128" i="2"/>
  <c r="F128" i="2" s="1"/>
  <c r="I29" i="2" l="1"/>
  <c r="J31" i="2"/>
  <c r="U92" i="2"/>
  <c r="V93" i="2"/>
  <c r="I26" i="2"/>
  <c r="K21" i="2"/>
  <c r="I27" i="2"/>
  <c r="K25" i="2"/>
  <c r="J26" i="2"/>
  <c r="I32" i="2"/>
  <c r="K18" i="2"/>
  <c r="K26" i="2"/>
  <c r="J25" i="2"/>
  <c r="I24" i="2"/>
  <c r="J32" i="2"/>
  <c r="C141" i="2"/>
  <c r="C149" i="2"/>
  <c r="C161" i="2" s="1"/>
  <c r="C142" i="2"/>
  <c r="C146" i="2"/>
  <c r="C143" i="2"/>
  <c r="C144" i="2"/>
  <c r="C145" i="2"/>
  <c r="C138" i="2"/>
  <c r="C139" i="2"/>
  <c r="C147" i="2"/>
  <c r="C140" i="2"/>
  <c r="C148" i="2"/>
  <c r="I18" i="2"/>
  <c r="K27" i="2"/>
  <c r="H24" i="2"/>
  <c r="K24" i="2"/>
  <c r="I19" i="2"/>
  <c r="H23" i="2"/>
  <c r="J27" i="2"/>
  <c r="J33" i="2"/>
  <c r="I31" i="2"/>
  <c r="I25" i="2"/>
  <c r="H32" i="2"/>
  <c r="I33" i="2"/>
  <c r="H30" i="2"/>
  <c r="J24" i="2"/>
  <c r="H19" i="2"/>
  <c r="H25" i="2"/>
  <c r="H37" i="2"/>
  <c r="H31" i="2"/>
  <c r="J20" i="2"/>
  <c r="J18" i="2"/>
  <c r="H20" i="2"/>
  <c r="J29" i="2"/>
  <c r="K29" i="2"/>
  <c r="J37" i="2"/>
  <c r="K33" i="2"/>
  <c r="K37" i="2"/>
  <c r="J19" i="2"/>
  <c r="H33" i="2"/>
  <c r="I20" i="2"/>
  <c r="I37" i="2"/>
  <c r="J30" i="2"/>
  <c r="I21" i="2"/>
  <c r="K20" i="2"/>
  <c r="J21" i="2"/>
  <c r="I30" i="2"/>
  <c r="V92" i="2"/>
  <c r="J34" i="2"/>
  <c r="I34" i="2"/>
  <c r="H34" i="2"/>
  <c r="K34" i="2"/>
  <c r="G128" i="2"/>
  <c r="K128" i="2" s="1"/>
  <c r="I22" i="2"/>
  <c r="K22" i="2"/>
  <c r="H22" i="2"/>
  <c r="J22" i="2"/>
  <c r="G129" i="2"/>
  <c r="K129" i="2" s="1"/>
  <c r="J23" i="2"/>
  <c r="I23" i="2"/>
  <c r="U93" i="2"/>
  <c r="V91" i="2"/>
  <c r="U91" i="2"/>
  <c r="I36" i="2"/>
  <c r="H36" i="2"/>
  <c r="J36" i="2"/>
  <c r="K36" i="2"/>
  <c r="H35" i="2"/>
  <c r="I35" i="2"/>
  <c r="J35" i="2"/>
  <c r="K35" i="2"/>
  <c r="K125" i="2"/>
  <c r="U94" i="2" s="1"/>
  <c r="H28" i="2"/>
  <c r="I28" i="2"/>
  <c r="J28" i="2"/>
  <c r="K28" i="2"/>
  <c r="E130" i="2"/>
  <c r="F130" i="2" s="1"/>
  <c r="V94" i="2" l="1"/>
  <c r="G130" i="2"/>
  <c r="K130" i="2" s="1"/>
  <c r="E138" i="2"/>
  <c r="F138" i="2" s="1"/>
  <c r="E131" i="2"/>
  <c r="F131" i="2" s="1"/>
  <c r="C164" i="2" l="1"/>
  <c r="C162" i="2"/>
  <c r="C163" i="2"/>
  <c r="C171" i="2"/>
  <c r="C172" i="2"/>
  <c r="C173" i="2"/>
  <c r="C165" i="2"/>
  <c r="C166" i="2"/>
  <c r="C167" i="2"/>
  <c r="C168" i="2"/>
  <c r="C170" i="2"/>
  <c r="C169" i="2"/>
  <c r="E139" i="2"/>
  <c r="F139" i="2" s="1"/>
  <c r="G131" i="2"/>
  <c r="K131" i="2" s="1"/>
  <c r="E132" i="2"/>
  <c r="F132" i="2" s="1"/>
  <c r="E140" i="2" l="1"/>
  <c r="F140" i="2" s="1"/>
  <c r="G132" i="2"/>
  <c r="K132" i="2" s="1"/>
  <c r="E133" i="2"/>
  <c r="F133" i="2" s="1"/>
  <c r="C185" i="2" l="1"/>
  <c r="E141" i="2"/>
  <c r="F141" i="2" s="1"/>
  <c r="G133" i="2"/>
  <c r="K133" i="2" s="1"/>
  <c r="E134" i="2"/>
  <c r="F134" i="2" s="1"/>
  <c r="C198" i="2" l="1"/>
  <c r="G134" i="2"/>
  <c r="K134" i="2" s="1"/>
  <c r="E142" i="2"/>
  <c r="F142" i="2" s="1"/>
  <c r="E135" i="2"/>
  <c r="F135" i="2" s="1"/>
  <c r="C187" i="2" l="1"/>
  <c r="C188" i="2"/>
  <c r="C186" i="2"/>
  <c r="C195" i="2"/>
  <c r="C189" i="2"/>
  <c r="C191" i="2"/>
  <c r="C193" i="2"/>
  <c r="C192" i="2"/>
  <c r="C190" i="2"/>
  <c r="C194" i="2"/>
  <c r="C197" i="2"/>
  <c r="G135" i="2"/>
  <c r="K135" i="2" s="1"/>
  <c r="E143" i="2"/>
  <c r="F143" i="2" s="1"/>
  <c r="E136" i="2"/>
  <c r="F136" i="2" s="1"/>
  <c r="E144" i="2" l="1"/>
  <c r="F144" i="2" s="1"/>
  <c r="G136" i="2"/>
  <c r="K136" i="2" s="1"/>
  <c r="E137" i="2"/>
  <c r="F137" i="2" s="1"/>
  <c r="G142" i="2" s="1"/>
  <c r="K142" i="2" s="1"/>
  <c r="G143" i="2" l="1"/>
  <c r="K143" i="2" s="1"/>
  <c r="G144" i="2"/>
  <c r="K144" i="2" s="1"/>
  <c r="G138" i="2"/>
  <c r="K138" i="2" s="1"/>
  <c r="G137" i="2"/>
  <c r="G139" i="2"/>
  <c r="K139" i="2" s="1"/>
  <c r="G140" i="2"/>
  <c r="K140" i="2" s="1"/>
  <c r="G141" i="2"/>
  <c r="K141" i="2" s="1"/>
  <c r="E145" i="2"/>
  <c r="F145" i="2" s="1"/>
  <c r="G145" i="2" l="1"/>
  <c r="K145" i="2" s="1"/>
  <c r="K137" i="2"/>
  <c r="E146" i="2"/>
  <c r="F146" i="2" s="1"/>
  <c r="G146" i="2" s="1"/>
  <c r="K146" i="2" s="1"/>
  <c r="V95" i="2" l="1"/>
  <c r="U95" i="2"/>
  <c r="E147" i="2"/>
  <c r="F147" i="2" s="1"/>
  <c r="G147" i="2" l="1"/>
  <c r="K147" i="2" s="1"/>
  <c r="E148" i="2"/>
  <c r="F148" i="2" s="1"/>
  <c r="G148" i="2" l="1"/>
  <c r="K148" i="2" s="1"/>
  <c r="E149" i="2" l="1"/>
  <c r="F149" i="2" s="1"/>
  <c r="G149" i="2" s="1"/>
  <c r="K149" i="2" s="1"/>
  <c r="V96" i="2" l="1"/>
  <c r="U96" i="2"/>
  <c r="E150" i="2" l="1"/>
  <c r="F150" i="2" s="1"/>
  <c r="G150" i="2" l="1"/>
  <c r="K150" i="2" s="1"/>
  <c r="E151" i="2"/>
  <c r="F151" i="2" s="1"/>
  <c r="G151" i="2" l="1"/>
  <c r="K151" i="2" s="1"/>
  <c r="E152" i="2"/>
  <c r="F152" i="2" s="1"/>
  <c r="G152" i="2" s="1"/>
  <c r="K152" i="2" s="1"/>
  <c r="E153" i="2" l="1"/>
  <c r="F153" i="2" s="1"/>
  <c r="G153" i="2" l="1"/>
  <c r="K153" i="2" s="1"/>
  <c r="E154" i="2"/>
  <c r="F154" i="2" s="1"/>
  <c r="G154" i="2" l="1"/>
  <c r="K154" i="2" s="1"/>
  <c r="E155" i="2"/>
  <c r="F155" i="2" s="1"/>
  <c r="G155" i="2" s="1"/>
  <c r="K155" i="2" s="1"/>
  <c r="E156" i="2" l="1"/>
  <c r="F156" i="2" s="1"/>
  <c r="G156" i="2" l="1"/>
  <c r="K156" i="2" s="1"/>
  <c r="E157" i="2"/>
  <c r="F157" i="2" s="1"/>
  <c r="G157" i="2" s="1"/>
  <c r="K157" i="2" s="1"/>
  <c r="E158" i="2" l="1"/>
  <c r="F158" i="2" s="1"/>
  <c r="G159" i="2" l="1"/>
  <c r="K159" i="2" s="1"/>
  <c r="G158" i="2"/>
  <c r="K158" i="2" s="1"/>
  <c r="E160" i="2" l="1"/>
  <c r="F160" i="2" s="1"/>
  <c r="G160" i="2" l="1"/>
  <c r="K160" i="2" s="1"/>
  <c r="E161" i="2"/>
  <c r="F161" i="2" s="1"/>
  <c r="G161" i="2" l="1"/>
  <c r="K161" i="2" s="1"/>
  <c r="E162" i="2" l="1"/>
  <c r="F162" i="2" s="1"/>
  <c r="G162" i="2" l="1"/>
  <c r="K162" i="2" s="1"/>
  <c r="E163" i="2"/>
  <c r="F163" i="2" s="1"/>
  <c r="U97" i="2" l="1"/>
  <c r="V97" i="2"/>
  <c r="G163" i="2"/>
  <c r="K163" i="2" s="1"/>
  <c r="E164" i="2"/>
  <c r="F164" i="2" s="1"/>
  <c r="G164" i="2" l="1"/>
  <c r="K164" i="2" s="1"/>
  <c r="E165" i="2"/>
  <c r="F165" i="2" s="1"/>
  <c r="G165" i="2" l="1"/>
  <c r="K165" i="2" s="1"/>
  <c r="E166" i="2"/>
  <c r="F166" i="2" s="1"/>
  <c r="G166" i="2" l="1"/>
  <c r="K166" i="2" s="1"/>
  <c r="E167" i="2"/>
  <c r="F167" i="2" s="1"/>
  <c r="G167" i="2" l="1"/>
  <c r="K167" i="2" s="1"/>
  <c r="E168" i="2"/>
  <c r="F168" i="2" s="1"/>
  <c r="G168" i="2" l="1"/>
  <c r="K168" i="2" s="1"/>
  <c r="E169" i="2"/>
  <c r="F169" i="2" s="1"/>
  <c r="G169" i="2" l="1"/>
  <c r="K169" i="2" s="1"/>
  <c r="E170" i="2"/>
  <c r="F170" i="2" s="1"/>
  <c r="G170" i="2" l="1"/>
  <c r="K170" i="2" s="1"/>
  <c r="E171" i="2"/>
  <c r="F171" i="2" s="1"/>
  <c r="G171" i="2" l="1"/>
  <c r="K171" i="2" s="1"/>
  <c r="E172" i="2"/>
  <c r="F172" i="2" s="1"/>
  <c r="G172" i="2" l="1"/>
  <c r="K172" i="2" s="1"/>
  <c r="E173" i="2"/>
  <c r="F173" i="2" s="1"/>
  <c r="G180" i="2" s="1"/>
  <c r="K180" i="2" s="1"/>
  <c r="G184" i="2" l="1"/>
  <c r="K184" i="2" s="1"/>
  <c r="G174" i="2"/>
  <c r="K174" i="2" s="1"/>
  <c r="G175" i="2"/>
  <c r="K175" i="2" s="1"/>
  <c r="G176" i="2"/>
  <c r="K176" i="2" s="1"/>
  <c r="G178" i="2"/>
  <c r="K178" i="2" s="1"/>
  <c r="G177" i="2"/>
  <c r="K177" i="2" s="1"/>
  <c r="G181" i="2"/>
  <c r="K181" i="2" s="1"/>
  <c r="G182" i="2"/>
  <c r="K182" i="2" s="1"/>
  <c r="G183" i="2"/>
  <c r="K183" i="2" s="1"/>
  <c r="G179" i="2"/>
  <c r="K179" i="2" s="1"/>
  <c r="G173" i="2"/>
  <c r="K173" i="2" l="1"/>
  <c r="V98" i="2" l="1"/>
  <c r="U98" i="2"/>
  <c r="E185" i="2" l="1"/>
  <c r="F185" i="2" s="1"/>
  <c r="G185" i="2" s="1"/>
  <c r="K185" i="2" l="1"/>
  <c r="E186" i="2"/>
  <c r="F186" i="2" s="1"/>
  <c r="G186" i="2" s="1"/>
  <c r="K186" i="2" l="1"/>
  <c r="E187" i="2"/>
  <c r="F187" i="2" s="1"/>
  <c r="V99" i="2"/>
  <c r="U99" i="2"/>
  <c r="G187" i="2" l="1"/>
  <c r="K187" i="2" s="1"/>
  <c r="E188" i="2"/>
  <c r="F188" i="2" s="1"/>
  <c r="G188" i="2" s="1"/>
  <c r="K188" i="2" s="1"/>
  <c r="E189" i="2" l="1"/>
  <c r="F189" i="2" s="1"/>
  <c r="G189" i="2" l="1"/>
  <c r="K189" i="2" s="1"/>
  <c r="E190" i="2"/>
  <c r="F190" i="2" s="1"/>
  <c r="G190" i="2" s="1"/>
  <c r="K190" i="2" s="1"/>
  <c r="E191" i="2" l="1"/>
  <c r="F191" i="2" s="1"/>
  <c r="G191" i="2" s="1"/>
  <c r="K191" i="2" s="1"/>
  <c r="E192" i="2" l="1"/>
  <c r="F192" i="2" s="1"/>
  <c r="G192" i="2" s="1"/>
  <c r="K192" i="2" s="1"/>
  <c r="E193" i="2" l="1"/>
  <c r="F193" i="2" s="1"/>
  <c r="G193" i="2" s="1"/>
  <c r="K193" i="2" s="1"/>
  <c r="G194" i="2" l="1"/>
  <c r="K194" i="2"/>
  <c r="E195" i="2" l="1"/>
  <c r="F195" i="2" s="1"/>
  <c r="G195" i="2" s="1"/>
  <c r="K195" i="2"/>
  <c r="E196" i="2" l="1"/>
  <c r="F196" i="2" s="1"/>
  <c r="G198" i="2" s="1"/>
  <c r="K198" i="2" l="1"/>
  <c r="E198" i="2"/>
  <c r="K197" i="2"/>
  <c r="G196" i="2"/>
  <c r="K196" i="2" s="1"/>
  <c r="E197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<sst xmlns="http://schemas.openxmlformats.org/spreadsheetml/2006/main" count="87" uniqueCount="52">
  <si>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</si>
  <si>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</si>
  <si>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</si>
  <si>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</si>
  <si>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</si>
  <si>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</si>
  <si>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</si>
  <si>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</si>
  <si>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</si>
  <si>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</si>
  <si>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</si>
  <si>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</si>
  <si>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</si>
  <si>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</si>
  <si>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</si>
  <si>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</si>
  <si>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</si>
  <si>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</si>
  <si>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</si>
  <si>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</si>
  <si>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</si>
  <si>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</si>
  <si>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</si>
  <si>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</si>
  <si>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</si>
  <si>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</si>
  <si>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</si>
  <si>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</si>
  <si>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</si>
  <si>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</si>
  <si>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</si>
  <si>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</si>
  <si>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</si>
  <si>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</si>
  <si>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</si>
  <si>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</si>
  <si>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</si>
  <si>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</si>
  <si>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</si>
  <si>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</si>
  <si>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</si>
  <si>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</si>
  <si>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</si>
  <si>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</si>
  <si>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</si>
  <si>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</si>
  <si>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</si>
  <si>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</si>
  <si>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</si>
  <si>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Choose a growth factor for Jan to Dec 2022.</t>
  </si>
  <si>
    <t>from 2000 to 2023 (24 YEARS)</t>
  </si>
  <si>
    <t>2024 YTD growth rate vs.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</si>
</sst>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32288"/>
        <c:axId val="391444672"/>
      </c:lineChart>
      <c:catAx>
        <c:axId val="15713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44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444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132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32800"/>
        <c:axId val="394098304"/>
      </c:lineChart>
      <c:catAx>
        <c:axId val="15713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09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09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132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33312"/>
        <c:axId val="306822464"/>
      </c:lineChart>
      <c:catAx>
        <c:axId val="15713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82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682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133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1"/>
          <c:order val="0"/>
          <c:tx>
            <c:v>2021</c:v>
          </c:tx>
          <c:marker>
            <c:symbol val="none"/>
          </c:marker>
          <c:val>
            <c:numRef>
              <c:f>data!$B$162:$B$173</c:f>
              <c:numCache>
                <c:formatCode>#,##0</c:formatCode>
                <c:ptCount val="12"/>
                <c:pt idx="0">
                  <c:v>1503.68</c:v>
                </c:pt>
                <c:pt idx="1">
                  <c:v>1186.2929999999999</c:v>
                </c:pt>
                <c:pt idx="2">
                  <c:v>1464.5160000000001</c:v>
                </c:pt>
                <c:pt idx="3">
                  <c:v>1572.076</c:v>
                </c:pt>
                <c:pt idx="4">
                  <c:v>1381.3</c:v>
                </c:pt>
                <c:pt idx="5">
                  <c:v>1567.527</c:v>
                </c:pt>
                <c:pt idx="6">
                  <c:v>1216.971</c:v>
                </c:pt>
                <c:pt idx="7">
                  <c:v>1613.1369999999999</c:v>
                </c:pt>
                <c:pt idx="8">
                  <c:v>1398.9469999999999</c:v>
                </c:pt>
                <c:pt idx="9">
                  <c:v>1399.4010000000001</c:v>
                </c:pt>
                <c:pt idx="10">
                  <c:v>1297.0129999999999</c:v>
                </c:pt>
                <c:pt idx="11">
                  <c:v>1256.018</c:v>
                </c:pt>
              </c:numCache>
            </c:numRef>
          </c:val>
          <c:smooth val="0"/>
        </c:ser>
        <c:ser>
          <c:idx val="2"/>
          <c:order val="1"/>
          <c:tx>
            <c:v>2022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data!$B$174:$B$185</c:f>
              <c:numCache>
                <c:formatCode>#,##0</c:formatCode>
                <c:ptCount val="12"/>
                <c:pt idx="0">
                  <c:v>1219.9449999999999</c:v>
                </c:pt>
                <c:pt idx="1">
                  <c:v>1336.681</c:v>
                </c:pt>
                <c:pt idx="2">
                  <c:v>1545.46</c:v>
                </c:pt>
                <c:pt idx="3">
                  <c:v>1354.89</c:v>
                </c:pt>
                <c:pt idx="4">
                  <c:v>1552.1849999999999</c:v>
                </c:pt>
                <c:pt idx="5">
                  <c:v>1510.1849999999999</c:v>
                </c:pt>
                <c:pt idx="6">
                  <c:v>1429.9880000000001</c:v>
                </c:pt>
                <c:pt idx="7">
                  <c:v>1742.9390000000001</c:v>
                </c:pt>
                <c:pt idx="8">
                  <c:v>1540.4939999999999</c:v>
                </c:pt>
                <c:pt idx="9">
                  <c:v>1538.2809999999999</c:v>
                </c:pt>
                <c:pt idx="10">
                  <c:v>1625.039</c:v>
                </c:pt>
                <c:pt idx="11">
                  <c:v>1508.6310000000001</c:v>
                </c:pt>
              </c:numCache>
            </c:numRef>
          </c:val>
          <c:smooth val="0"/>
        </c:ser>
        <c:ser>
          <c:idx val="3"/>
          <c:order val="2"/>
          <c:tx>
            <c:v>2023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data!$B$186:$B$197</c:f>
              <c:numCache>
                <c:formatCode>#,##0</c:formatCode>
                <c:ptCount val="12"/>
                <c:pt idx="0">
                  <c:v>1844.318</c:v>
                </c:pt>
                <c:pt idx="1">
                  <c:v>1712.41</c:v>
                </c:pt>
                <c:pt idx="2">
                  <c:v>1966.8440000000001</c:v>
                </c:pt>
                <c:pt idx="3">
                  <c:v>1776.83</c:v>
                </c:pt>
                <c:pt idx="4">
                  <c:v>2036.1489999999999</c:v>
                </c:pt>
                <c:pt idx="5">
                  <c:v>1865.135</c:v>
                </c:pt>
                <c:pt idx="6">
                  <c:v>1849.9670000000001</c:v>
                </c:pt>
                <c:pt idx="7">
                  <c:v>2111.02</c:v>
                </c:pt>
                <c:pt idx="8">
                  <c:v>1935.1759999999999</c:v>
                </c:pt>
                <c:pt idx="9">
                  <c:v>1971.471</c:v>
                </c:pt>
                <c:pt idx="10">
                  <c:v>1842.1279999999999</c:v>
                </c:pt>
                <c:pt idx="11">
                  <c:v>1716.8810000000001</c:v>
                </c:pt>
              </c:numCache>
            </c:numRef>
          </c:val>
          <c:smooth val="0"/>
        </c:ser>
        <c:ser>
          <c:idx val="0"/>
          <c:order val="3"/>
          <c:tx>
            <c:v>2024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data!$B$198:$B$209</c:f>
              <c:numCache>
                <c:formatCode>#,##0</c:formatCode>
                <c:ptCount val="12"/>
                <c:pt idx="0">
                  <c:v>1887.12</c:v>
                </c:pt>
                <c:pt idx="1">
                  <c:v>2182.42</c:v>
                </c:pt>
                <c:pt idx="2">
                  <c:v>1883.8017615185611</c:v>
                </c:pt>
                <c:pt idx="3">
                  <c:v>1826.455921860786</c:v>
                </c:pt>
                <c:pt idx="4">
                  <c:v>1879.0770757473017</c:v>
                </c:pt>
                <c:pt idx="5">
                  <c:v>1962.3760080685772</c:v>
                </c:pt>
                <c:pt idx="6">
                  <c:v>1884.7132207310203</c:v>
                </c:pt>
                <c:pt idx="7">
                  <c:v>2117.589321096048</c:v>
                </c:pt>
                <c:pt idx="8">
                  <c:v>1997.5359854821163</c:v>
                </c:pt>
                <c:pt idx="9">
                  <c:v>2063.5684449920145</c:v>
                </c:pt>
                <c:pt idx="10">
                  <c:v>1793.7626982227839</c:v>
                </c:pt>
                <c:pt idx="11">
                  <c:v>1724.3317982687911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33824"/>
        <c:axId val="396404416"/>
      </c:lineChart>
      <c:catAx>
        <c:axId val="15713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9640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6404416"/>
        <c:scaling>
          <c:orientation val="minMax"/>
          <c:max val="2500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57133824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1"/>
          <c:order val="0"/>
          <c:tx>
            <c:v>2021</c:v>
          </c:tx>
          <c:marker>
            <c:symbol val="none"/>
          </c:marker>
          <c:val>
            <c:numRef>
              <c:f>data!$F$162:$F$173</c:f>
              <c:numCache>
                <c:formatCode>#,##0_);\(#,##0\)</c:formatCode>
                <c:ptCount val="12"/>
                <c:pt idx="0">
                  <c:v>1224.9453333333347</c:v>
                </c:pt>
                <c:pt idx="1">
                  <c:v>1112.9549999999983</c:v>
                </c:pt>
                <c:pt idx="2">
                  <c:v>1179.0100000000025</c:v>
                </c:pt>
                <c:pt idx="3">
                  <c:v>1897.8266666666632</c:v>
                </c:pt>
                <c:pt idx="4">
                  <c:v>1784.6236666666689</c:v>
                </c:pt>
                <c:pt idx="5">
                  <c:v>2163.6303333333326</c:v>
                </c:pt>
                <c:pt idx="6">
                  <c:v>1448.3520000000012</c:v>
                </c:pt>
                <c:pt idx="7">
                  <c:v>1763.2429999999997</c:v>
                </c:pt>
                <c:pt idx="8">
                  <c:v>1564.861333333334</c:v>
                </c:pt>
                <c:pt idx="9">
                  <c:v>1643.3840000000002</c:v>
                </c:pt>
                <c:pt idx="10">
                  <c:v>1572.2593333333307</c:v>
                </c:pt>
                <c:pt idx="11">
                  <c:v>1336.1346666666668</c:v>
                </c:pt>
              </c:numCache>
            </c:numRef>
          </c:val>
          <c:smooth val="0"/>
        </c:ser>
        <c:ser>
          <c:idx val="2"/>
          <c:order val="1"/>
          <c:tx>
            <c:v>2022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data!$F$174:$F$185</c:f>
              <c:numCache>
                <c:formatCode>#,##0_);\(#,##0\)</c:formatCode>
                <c:ptCount val="12"/>
                <c:pt idx="0">
                  <c:v>1320.3783333333342</c:v>
                </c:pt>
                <c:pt idx="1">
                  <c:v>1427.3469999999993</c:v>
                </c:pt>
                <c:pt idx="2">
                  <c:v>1732.6410000000024</c:v>
                </c:pt>
                <c:pt idx="3">
                  <c:v>1594.9063333333331</c:v>
                </c:pt>
                <c:pt idx="4">
                  <c:v>1789.5929999999976</c:v>
                </c:pt>
                <c:pt idx="5">
                  <c:v>1712.7720000000013</c:v>
                </c:pt>
                <c:pt idx="6">
                  <c:v>1597.714999999999</c:v>
                </c:pt>
                <c:pt idx="7">
                  <c:v>1792.0183333333332</c:v>
                </c:pt>
                <c:pt idx="8">
                  <c:v>1487.9369999999992</c:v>
                </c:pt>
                <c:pt idx="9">
                  <c:v>1362.9386666666678</c:v>
                </c:pt>
                <c:pt idx="10">
                  <c:v>1328.6373333333333</c:v>
                </c:pt>
                <c:pt idx="11">
                  <c:v>1163.7279999999998</c:v>
                </c:pt>
              </c:numCache>
            </c:numRef>
          </c:val>
          <c:smooth val="0"/>
        </c:ser>
        <c:ser>
          <c:idx val="3"/>
          <c:order val="2"/>
          <c:tx>
            <c:v>2023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data!$F$186:$F$197</c:f>
              <c:numCache>
                <c:formatCode>#,##0_);\(#,##0\)</c:formatCode>
                <c:ptCount val="12"/>
                <c:pt idx="0">
                  <c:v>1471.4803333333336</c:v>
                </c:pt>
                <c:pt idx="1">
                  <c:v>1403.4843333333322</c:v>
                </c:pt>
                <c:pt idx="2">
                  <c:v>1839.4900000000007</c:v>
                </c:pt>
                <c:pt idx="3">
                  <c:v>1651.527</c:v>
                </c:pt>
                <c:pt idx="4">
                  <c:v>1980.7473333333351</c:v>
                </c:pt>
                <c:pt idx="5">
                  <c:v>1727.7906666666656</c:v>
                </c:pt>
                <c:pt idx="6">
                  <c:v>1748.6760000000008</c:v>
                </c:pt>
                <c:pt idx="7">
                  <c:v>1822.8686666666649</c:v>
                </c:pt>
                <c:pt idx="8">
                  <c:v>1475.5859999999998</c:v>
                </c:pt>
                <c:pt idx="9">
                  <c:v>1474.8803333333349</c:v>
                </c:pt>
                <c:pt idx="10">
                  <c:v>1384.9233333333316</c:v>
                </c:pt>
                <c:pt idx="11">
                  <c:v>1226.2840000000022</c:v>
                </c:pt>
              </c:numCache>
            </c:numRef>
          </c:val>
          <c:smooth val="0"/>
        </c:ser>
        <c:ser>
          <c:idx val="0"/>
          <c:order val="3"/>
          <c:tx>
            <c:v>2024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data!$F$198:$F$209</c:f>
              <c:numCache>
                <c:formatCode>#,##0_);\(#,##0\)</c:formatCode>
                <c:ptCount val="12"/>
                <c:pt idx="0">
                  <c:v>1303.2859999999973</c:v>
                </c:pt>
                <c:pt idx="1">
                  <c:v>1715.8156666666673</c:v>
                </c:pt>
                <c:pt idx="2" formatCode="#,##0">
                  <c:v>1617.2302318495922</c:v>
                </c:pt>
                <c:pt idx="3" formatCode="#,##0">
                  <c:v>1745.3135880617549</c:v>
                </c:pt>
                <c:pt idx="4" formatCode="#,##0">
                  <c:v>1795.3978670389231</c:v>
                </c:pt>
                <c:pt idx="5" formatCode="#,##0">
                  <c:v>1908.5919639500335</c:v>
                </c:pt>
                <c:pt idx="6" formatCode="#,##0">
                  <c:v>1768.60570676098</c:v>
                </c:pt>
                <c:pt idx="7" formatCode="#,##0">
                  <c:v>1886.1185953137747</c:v>
                </c:pt>
                <c:pt idx="8" formatCode="#,##0">
                  <c:v>1651.0759826551878</c:v>
                </c:pt>
                <c:pt idx="9" formatCode="#,##0">
                  <c:v>1556.9815867633804</c:v>
                </c:pt>
                <c:pt idx="10" formatCode="#,##0">
                  <c:v>1300.5860785947434</c:v>
                </c:pt>
                <c:pt idx="11" formatCode="#,##0">
                  <c:v>1280.8191159071669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70432"/>
        <c:axId val="396406144"/>
      </c:lineChart>
      <c:catAx>
        <c:axId val="18357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9640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6406144"/>
        <c:scaling>
          <c:orientation val="minMax"/>
          <c:max val="2500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83570432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234</xdr:row>
      <xdr:rowOff>0</xdr:rowOff>
    </xdr:from>
    <xdr:to>
      <xdr:col>5</xdr:col>
      <xdr:colOff>419100</xdr:colOff>
      <xdr:row>234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234</xdr:row>
      <xdr:rowOff>0</xdr:rowOff>
    </xdr:from>
    <xdr:to>
      <xdr:col>8</xdr:col>
      <xdr:colOff>469900</xdr:colOff>
      <xdr:row>234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223</xdr:row>
      <xdr:rowOff>0</xdr:rowOff>
    </xdr:from>
    <xdr:to>
      <xdr:col>12</xdr:col>
      <xdr:colOff>482600</xdr:colOff>
      <xdr:row>223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225</xdr:row>
      <xdr:rowOff>0</xdr:rowOff>
    </xdr:from>
    <xdr:to>
      <xdr:col>6</xdr:col>
      <xdr:colOff>177800</xdr:colOff>
      <xdr:row>246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225</xdr:row>
      <xdr:rowOff>8659</xdr:rowOff>
    </xdr:from>
    <xdr:to>
      <xdr:col>20</xdr:col>
      <xdr:colOff>254000</xdr:colOff>
      <xdr:row>246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38"/>
  <sheetViews>
    <sheetView tabSelected="1" zoomScaleNormal="100" zoomScalePageLayoutView="110" workbookViewId="0">
      <pane ySplit="5" topLeftCell="A208" activePane="bottomLeft" state="frozen"/>
      <selection pane="bottomLeft" activeCell="C213" sqref="C213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50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8.0086137707683122E-2</v>
      </c>
      <c r="Z73" s="26">
        <v>7.017206827132251E-2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7.4971005000491434E-2</v>
      </c>
      <c r="Z74" s="26">
        <v>7.0224972256748383E-2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8.3249707104689902E-2</v>
      </c>
      <c r="Z75" s="26">
        <v>8.4196808174371793E-2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8.0715457242149236E-2</v>
      </c>
      <c r="Z76" s="26">
        <v>9.0865128838271039E-2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8.3040911935976416E-2</v>
      </c>
      <c r="Z77" s="26">
        <v>9.3472634156032464E-2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8.6722091059776296E-2</v>
      </c>
      <c r="Z78" s="26">
        <v>9.9365784974265736E-2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8.3289986668084057E-2</v>
      </c>
      <c r="Z79" s="26">
        <v>9.2077771300346736E-2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9.3581338732349514E-2</v>
      </c>
      <c r="Z80" s="26">
        <v>9.8195768565448691E-2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8.8275894586918716E-2</v>
      </c>
      <c r="Z81" s="26">
        <v>8.5958897536773327E-2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9.1194026964696071E-2</v>
      </c>
      <c r="Z82" s="26">
        <v>8.1060122059316925E-2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7.9270665466406445E-2</v>
      </c>
      <c r="Z83" s="26">
        <v>6.7711569087143056E-2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79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7.6202347874153267E-2</v>
      </c>
      <c r="Z84" s="26">
        <v>6.6682454535102811E-2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1.0005995703433745</v>
      </c>
      <c r="Z86" s="30">
        <f>SUM(Z73:Z84)</f>
        <v>0.99998397975514342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100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100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MIN(K114:K125)</f>
        <v>0.78282230577464829</v>
      </c>
      <c r="V94" s="58">
        <f>MAX(K114:K125)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  <c r="M95" s="32">
        <v>2018</v>
      </c>
      <c r="N95" s="2">
        <v>17285.725999999999</v>
      </c>
      <c r="O95" s="34">
        <f t="shared" si="28"/>
        <v>-0.15688112674385624</v>
      </c>
      <c r="P95" s="35"/>
      <c r="Q95" s="2">
        <v>21184.489333333338</v>
      </c>
      <c r="R95" s="34">
        <f t="shared" si="27"/>
        <v>-9.5162922366609504E-2</v>
      </c>
      <c r="T95">
        <v>2018</v>
      </c>
      <c r="U95" s="37">
        <f>MIN(K126:K137)</f>
        <v>0.65834365578355925</v>
      </c>
      <c r="V95" s="58">
        <f>MAX(K126:K137)</f>
        <v>0.7607180614688015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  <c r="M96" s="32">
        <v>2019</v>
      </c>
      <c r="N96" s="2">
        <v>18349.836000000003</v>
      </c>
      <c r="O96" s="34">
        <f t="shared" si="28"/>
        <v>6.1560040926253556E-2</v>
      </c>
      <c r="P96" s="35"/>
      <c r="Q96" s="2">
        <v>18545.775333333328</v>
      </c>
      <c r="R96" s="34">
        <f t="shared" si="27"/>
        <v>-0.12455877309480623</v>
      </c>
      <c r="T96" s="32">
        <v>2019</v>
      </c>
      <c r="U96" s="37">
        <f>MIN(K138:K149)</f>
        <v>0.63031486341374798</v>
      </c>
      <c r="V96" s="58">
        <f>MAX(K138:K149)</f>
        <v>0.76745872006861027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  <c r="M97" s="32">
        <v>2020</v>
      </c>
      <c r="N97" s="2">
        <v>20183.421999999999</v>
      </c>
      <c r="O97" s="34">
        <f t="shared" si="28"/>
        <v>9.9923835831557062E-2</v>
      </c>
      <c r="P97" s="35"/>
      <c r="Q97" s="2">
        <v>18660.896333333334</v>
      </c>
      <c r="R97" s="34">
        <f t="shared" si="27"/>
        <v>6.2073975302123774E-3</v>
      </c>
      <c r="T97">
        <v>2020</v>
      </c>
      <c r="U97" s="37">
        <f>MIN(K151:K162)</f>
        <v>0.82497705423068346</v>
      </c>
      <c r="V97" s="58">
        <f>MAX(K151:K162)</f>
        <v>0.87697274632723032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M98" s="32">
        <v>2021</v>
      </c>
      <c r="N98" s="2">
        <v>16856.879000000001</v>
      </c>
      <c r="O98" s="34">
        <f t="shared" si="28"/>
        <v>-0.16481560956313546</v>
      </c>
      <c r="P98" s="35"/>
      <c r="Q98" s="2">
        <v>18691.225333333336</v>
      </c>
      <c r="R98" s="34">
        <f t="shared" si="27"/>
        <v>1.6252702688148712E-3</v>
      </c>
      <c r="T98" s="32">
        <v>2021</v>
      </c>
      <c r="U98" s="37">
        <f>MIN(K162:K173)</f>
        <v>0.74351839526688546</v>
      </c>
      <c r="V98" s="58">
        <f>MAX(K162:K173)</f>
        <v>0.88914778850909459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  <c r="M99" s="32">
        <v>2022</v>
      </c>
      <c r="N99" s="2">
        <v>17904.718000000001</v>
      </c>
      <c r="O99" s="34">
        <f t="shared" si="28"/>
        <v>6.2160913654301098E-2</v>
      </c>
      <c r="P99" s="35"/>
      <c r="Q99" s="2">
        <v>18310.611999999997</v>
      </c>
      <c r="R99" s="34">
        <f t="shared" si="27"/>
        <v>-2.0363209289150475E-2</v>
      </c>
      <c r="T99">
        <v>2022</v>
      </c>
      <c r="U99" s="37">
        <f>MIN(K175:K186)</f>
        <v>0.66265937360370686</v>
      </c>
      <c r="V99" s="58">
        <f>MAX(K175:K186)</f>
        <v>0.75227251380884785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  <c r="M100" s="32">
        <v>2023</v>
      </c>
      <c r="N100" s="2">
        <v>22628.329000000005</v>
      </c>
      <c r="O100" s="34">
        <f t="shared" si="28"/>
        <v>0.26381934638680171</v>
      </c>
      <c r="P100" s="35"/>
      <c r="Q100" s="2">
        <v>19207.738000000005</v>
      </c>
      <c r="R100" s="34">
        <f t="shared" si="27"/>
        <v>4.899486702028355E-2</v>
      </c>
      <c r="T100" s="32">
        <v>2023</v>
      </c>
      <c r="U100" s="37">
        <f>MIN(K186:K197)</f>
        <v>0.75227251380884785</v>
      </c>
      <c r="V100" s="58">
        <f>MAX(K186:K197)</f>
        <v>0.88172763150628808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  <c r="M102" s="45" t="s">
        <v>39</v>
      </c>
      <c r="N102" s="46"/>
      <c r="O102" s="47">
        <f>MIN(O65:O100)</f>
        <v>-0.24491489929975141</v>
      </c>
      <c r="P102" s="46"/>
      <c r="Q102" s="46"/>
      <c r="R102" s="47">
        <f>MIN(R65:R100)</f>
        <v>-0.13917411362916188</v>
      </c>
      <c r="S102" s="50"/>
      <c r="U102" s="37">
        <f>MEDIAN(U64:U100)</f>
        <v>0.68202283641587824</v>
      </c>
      <c r="V102" s="37">
        <f>MEDIAN(V64:V100)</f>
        <v>0.82</v>
      </c>
      <c r="W102" s="57" t="s">
        <v>44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  <c r="M103" s="48" t="s">
        <v>40</v>
      </c>
      <c r="N103" s="39"/>
      <c r="O103" s="49">
        <f>MAX(O65:O100)</f>
        <v>0.32667126119917289</v>
      </c>
      <c r="P103" s="39"/>
      <c r="Q103" s="39"/>
      <c r="R103" s="49">
        <f>MAX(R65:R100)</f>
        <v>0.13805809807056191</v>
      </c>
      <c r="S103" s="51"/>
      <c r="U103" s="37">
        <f>AVERAGE(U64:U100)</f>
        <v>0.67377664287133021</v>
      </c>
      <c r="V103" s="37">
        <f>AVERAGE(V64:V100)</f>
        <v>0.80724296976465515</v>
      </c>
      <c r="W103" s="57" t="s">
        <v>45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  <c r="U104">
        <f>STDEV(U64:U100)</f>
        <v>0.10491490319398981</v>
      </c>
      <c r="V104">
        <f>STDEV(V64:V100)</f>
        <v>0.10999844138740442</v>
      </c>
      <c r="W104" s="57" t="s">
        <v>46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49" si="43">SUM(B116:B127)</f>
        <v>19498.923999999999</v>
      </c>
      <c r="D127" s="10">
        <v>17601.07533333333</v>
      </c>
      <c r="E127" s="13">
        <f t="shared" ref="E127:E149" si="44">D127-D126</f>
        <v>-428.00966666667227</v>
      </c>
      <c r="F127" s="9">
        <f t="shared" si="26"/>
        <v>1834.5656666666723</v>
      </c>
      <c r="G127" s="12">
        <f t="shared" ref="G127:G136" si="45">SUM(F116:F127)</f>
        <v>24306.108000000004</v>
      </c>
      <c r="H127" s="57"/>
      <c r="I127" s="57"/>
      <c r="J127" s="57"/>
      <c r="K127" s="54">
        <f t="shared" ref="K127:K136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1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1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1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1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1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1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1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1" x14ac:dyDescent="0.2">
      <c r="A136" s="1">
        <v>41944</v>
      </c>
      <c r="B136" s="10">
        <v>1288.934</v>
      </c>
      <c r="C136" s="12">
        <f t="shared" si="43"/>
        <v>17416.143</v>
      </c>
      <c r="D136" s="10">
        <v>14477.165333333332</v>
      </c>
      <c r="E136" s="13">
        <f t="shared" si="44"/>
        <v>-56.778000000002066</v>
      </c>
      <c r="F136" s="9">
        <f t="shared" si="26"/>
        <v>1345.712000000002</v>
      </c>
      <c r="G136" s="12">
        <f t="shared" si="45"/>
        <v>21538.107333333333</v>
      </c>
      <c r="H136" s="57"/>
      <c r="I136" s="57"/>
      <c r="J136" s="57"/>
      <c r="K136" s="54">
        <f t="shared" si="46"/>
        <v>0.67216515867797855</v>
      </c>
    </row>
    <row r="137" spans="1:11" x14ac:dyDescent="0.2">
      <c r="A137" s="1">
        <v>41974</v>
      </c>
      <c r="B137" s="10">
        <v>1131.4849999999999</v>
      </c>
      <c r="C137" s="12">
        <f t="shared" si="43"/>
        <v>17285.725999999999</v>
      </c>
      <c r="D137" s="10">
        <v>14429.056333333332</v>
      </c>
      <c r="E137" s="13">
        <f t="shared" si="44"/>
        <v>-48.109000000000378</v>
      </c>
      <c r="F137" s="9">
        <f t="shared" si="26"/>
        <v>1179.5940000000003</v>
      </c>
      <c r="G137" s="12">
        <f>SUM(F126:F137)</f>
        <v>21184.489333333338</v>
      </c>
      <c r="H137" s="57"/>
      <c r="I137" s="57"/>
      <c r="J137" s="57"/>
      <c r="K137" s="54">
        <f>D137/G137</f>
        <v>0.68111419191160405</v>
      </c>
    </row>
    <row r="138" spans="1:11" x14ac:dyDescent="0.2">
      <c r="A138" s="1">
        <v>42005</v>
      </c>
      <c r="B138" s="10">
        <v>1394.576</v>
      </c>
      <c r="C138" s="12">
        <f t="shared" si="43"/>
        <v>17394.092000000001</v>
      </c>
      <c r="D138" s="10">
        <v>14355.671666666667</v>
      </c>
      <c r="E138" s="13">
        <f t="shared" si="44"/>
        <v>-73.384666666664998</v>
      </c>
      <c r="F138" s="9">
        <f t="shared" si="26"/>
        <v>1467.960666666665</v>
      </c>
      <c r="G138" s="12">
        <f t="shared" ref="G138:G148" si="47">SUM(F127:F138)</f>
        <v>21067.505333333338</v>
      </c>
      <c r="H138" s="57"/>
      <c r="I138" s="57"/>
      <c r="J138" s="57"/>
      <c r="K138" s="54">
        <f t="shared" ref="K138:K149" si="48">D138/G138</f>
        <v>0.68141298362236069</v>
      </c>
    </row>
    <row r="139" spans="1:11" x14ac:dyDescent="0.2">
      <c r="A139" s="1">
        <v>42036</v>
      </c>
      <c r="B139" s="10">
        <v>1272.617</v>
      </c>
      <c r="C139" s="12">
        <f t="shared" si="43"/>
        <v>17260.152999999998</v>
      </c>
      <c r="D139" s="10">
        <v>14064.987333333333</v>
      </c>
      <c r="E139" s="13">
        <f t="shared" si="44"/>
        <v>-290.68433333333451</v>
      </c>
      <c r="F139" s="9">
        <f t="shared" si="26"/>
        <v>1563.3013333333345</v>
      </c>
      <c r="G139" s="12">
        <f t="shared" si="47"/>
        <v>20796.240999999998</v>
      </c>
      <c r="H139" s="57"/>
      <c r="I139" s="57"/>
      <c r="J139" s="57"/>
      <c r="K139" s="54">
        <f t="shared" si="48"/>
        <v>0.67632354007309947</v>
      </c>
    </row>
    <row r="140" spans="1:11" x14ac:dyDescent="0.2">
      <c r="A140" s="1">
        <v>42064</v>
      </c>
      <c r="B140" s="10">
        <v>1295.231</v>
      </c>
      <c r="C140" s="12">
        <f t="shared" si="43"/>
        <v>17088.689000000002</v>
      </c>
      <c r="D140" s="10">
        <v>13668.048666666667</v>
      </c>
      <c r="E140" s="13">
        <f t="shared" si="44"/>
        <v>-396.93866666666509</v>
      </c>
      <c r="F140" s="9">
        <f t="shared" si="26"/>
        <v>1692.1696666666651</v>
      </c>
      <c r="G140" s="12">
        <f t="shared" si="47"/>
        <v>20649.532333333329</v>
      </c>
      <c r="H140" s="57"/>
      <c r="I140" s="57"/>
      <c r="J140" s="57"/>
      <c r="K140" s="54">
        <f t="shared" si="48"/>
        <v>0.66190596697452264</v>
      </c>
    </row>
    <row r="141" spans="1:11" x14ac:dyDescent="0.2">
      <c r="A141" s="1">
        <v>42095</v>
      </c>
      <c r="B141" s="10">
        <v>1441.2670000000001</v>
      </c>
      <c r="C141" s="12">
        <f t="shared" si="43"/>
        <v>17182.548000000003</v>
      </c>
      <c r="D141" s="10">
        <v>13309.362000000001</v>
      </c>
      <c r="E141" s="13">
        <f t="shared" si="44"/>
        <v>-358.6866666666665</v>
      </c>
      <c r="F141" s="9">
        <f t="shared" si="26"/>
        <v>1799.9536666666665</v>
      </c>
      <c r="G141" s="12">
        <f t="shared" si="47"/>
        <v>20664.403666666662</v>
      </c>
      <c r="H141" s="57"/>
      <c r="I141" s="57"/>
      <c r="J141" s="57"/>
      <c r="K141" s="54">
        <f t="shared" si="48"/>
        <v>0.64407191297124478</v>
      </c>
    </row>
    <row r="142" spans="1:11" x14ac:dyDescent="0.2">
      <c r="A142" s="1">
        <v>42125</v>
      </c>
      <c r="B142" s="10">
        <v>1548.691</v>
      </c>
      <c r="C142" s="12">
        <f t="shared" si="43"/>
        <v>17209.058000000001</v>
      </c>
      <c r="D142" s="10">
        <v>13071.044666666667</v>
      </c>
      <c r="E142" s="13">
        <f t="shared" si="44"/>
        <v>-238.31733333333432</v>
      </c>
      <c r="F142" s="9">
        <f t="shared" si="26"/>
        <v>1787.0083333333343</v>
      </c>
      <c r="G142" s="12">
        <f t="shared" si="47"/>
        <v>20649.651333333335</v>
      </c>
      <c r="H142" s="57"/>
      <c r="I142" s="57"/>
      <c r="J142" s="57"/>
      <c r="K142" s="54">
        <f t="shared" si="48"/>
        <v>0.6329910590580754</v>
      </c>
    </row>
    <row r="143" spans="1:11" x14ac:dyDescent="0.2">
      <c r="A143" s="1">
        <v>42156</v>
      </c>
      <c r="B143" s="10">
        <v>1443.46</v>
      </c>
      <c r="C143" s="12">
        <f t="shared" si="43"/>
        <v>17108.573</v>
      </c>
      <c r="D143" s="10">
        <v>12813.576666666668</v>
      </c>
      <c r="E143" s="13">
        <f t="shared" si="44"/>
        <v>-257.46799999999894</v>
      </c>
      <c r="F143" s="9">
        <f t="shared" si="26"/>
        <v>1700.927999999999</v>
      </c>
      <c r="G143" s="12">
        <f t="shared" si="47"/>
        <v>20120.950333333334</v>
      </c>
      <c r="H143" s="57"/>
      <c r="I143" s="57"/>
      <c r="J143" s="57"/>
      <c r="K143" s="54">
        <f t="shared" si="48"/>
        <v>0.63682760776160163</v>
      </c>
    </row>
    <row r="144" spans="1:11" x14ac:dyDescent="0.2">
      <c r="A144" s="1">
        <v>42186</v>
      </c>
      <c r="B144" s="10">
        <v>1591.615</v>
      </c>
      <c r="C144" s="12">
        <f t="shared" si="43"/>
        <v>17290.697</v>
      </c>
      <c r="D144" s="10">
        <v>12604.812666666667</v>
      </c>
      <c r="E144" s="13">
        <f t="shared" si="44"/>
        <v>-208.76400000000103</v>
      </c>
      <c r="F144" s="9">
        <f t="shared" si="26"/>
        <v>1800.379000000001</v>
      </c>
      <c r="G144" s="12">
        <f t="shared" si="47"/>
        <v>19997.644666666667</v>
      </c>
      <c r="H144" s="57"/>
      <c r="I144" s="57"/>
      <c r="J144" s="57"/>
      <c r="K144" s="54">
        <f t="shared" si="48"/>
        <v>0.63031486341374798</v>
      </c>
    </row>
    <row r="145" spans="1:11" x14ac:dyDescent="0.2">
      <c r="A145" s="1">
        <v>42217</v>
      </c>
      <c r="B145" s="10">
        <v>1854.799</v>
      </c>
      <c r="C145" s="12">
        <f t="shared" si="43"/>
        <v>17450.595000000001</v>
      </c>
      <c r="D145" s="10">
        <v>12599.234000000002</v>
      </c>
      <c r="E145" s="13">
        <f t="shared" si="44"/>
        <v>-5.5786666666645033</v>
      </c>
      <c r="F145" s="9">
        <f t="shared" si="26"/>
        <v>1860.3776666666645</v>
      </c>
      <c r="G145" s="12">
        <f t="shared" si="47"/>
        <v>19611.503666666664</v>
      </c>
      <c r="H145" s="57"/>
      <c r="I145" s="57"/>
      <c r="J145" s="57"/>
      <c r="K145" s="54">
        <f t="shared" si="48"/>
        <v>0.64244099861729131</v>
      </c>
    </row>
    <row r="146" spans="1:11" x14ac:dyDescent="0.2">
      <c r="A146" s="1">
        <v>42248</v>
      </c>
      <c r="B146" s="10">
        <v>1671.028</v>
      </c>
      <c r="C146" s="12">
        <f t="shared" si="43"/>
        <v>17576.519</v>
      </c>
      <c r="D146" s="10">
        <v>12819.195000000002</v>
      </c>
      <c r="E146" s="13">
        <f t="shared" si="44"/>
        <v>219.96099999999933</v>
      </c>
      <c r="F146" s="9">
        <f t="shared" si="26"/>
        <v>1451.0670000000007</v>
      </c>
      <c r="G146" s="12">
        <f t="shared" si="47"/>
        <v>19408.553666666663</v>
      </c>
      <c r="H146" s="57"/>
      <c r="I146" s="57"/>
      <c r="J146" s="57"/>
      <c r="K146" s="54">
        <f t="shared" si="48"/>
        <v>0.66049202945072638</v>
      </c>
    </row>
    <row r="147" spans="1:11" x14ac:dyDescent="0.2">
      <c r="A147" s="1">
        <v>42278</v>
      </c>
      <c r="B147" s="10">
        <v>1771.3779999999999</v>
      </c>
      <c r="C147" s="12">
        <f t="shared" si="43"/>
        <v>17705.080999999998</v>
      </c>
      <c r="D147" s="10">
        <v>13187.985999999999</v>
      </c>
      <c r="E147" s="13">
        <f t="shared" si="44"/>
        <v>368.79099999999744</v>
      </c>
      <c r="F147" s="9">
        <f t="shared" si="26"/>
        <v>1402.5870000000025</v>
      </c>
      <c r="G147" s="12">
        <f t="shared" si="47"/>
        <v>19051.038333333334</v>
      </c>
      <c r="H147" s="57"/>
      <c r="I147" s="57"/>
      <c r="J147" s="57"/>
      <c r="K147" s="54">
        <f t="shared" si="48"/>
        <v>0.69224499836973008</v>
      </c>
    </row>
    <row r="148" spans="1:11" x14ac:dyDescent="0.2">
      <c r="A148" s="1">
        <v>42309</v>
      </c>
      <c r="B148" s="10">
        <v>1448.5170000000001</v>
      </c>
      <c r="C148" s="12">
        <f t="shared" si="43"/>
        <v>17864.663999999997</v>
      </c>
      <c r="D148" s="10">
        <v>13737.379333333332</v>
      </c>
      <c r="E148" s="13">
        <f t="shared" si="44"/>
        <v>549.39333333333343</v>
      </c>
      <c r="F148" s="9">
        <f t="shared" si="26"/>
        <v>899.12366666666662</v>
      </c>
      <c r="G148" s="12">
        <f t="shared" si="47"/>
        <v>18604.449999999997</v>
      </c>
      <c r="H148" s="57"/>
      <c r="I148" s="57"/>
      <c r="J148" s="57"/>
      <c r="K148" s="54">
        <f t="shared" si="48"/>
        <v>0.73839212303149704</v>
      </c>
    </row>
    <row r="149" spans="1:11" x14ac:dyDescent="0.2">
      <c r="A149" s="1">
        <v>42339</v>
      </c>
      <c r="B149" s="10">
        <v>1616.6569999999999</v>
      </c>
      <c r="C149" s="12">
        <f t="shared" si="43"/>
        <v>18349.836000000003</v>
      </c>
      <c r="D149" s="10">
        <v>14233.117</v>
      </c>
      <c r="E149" s="13">
        <f t="shared" si="44"/>
        <v>495.73766666666779</v>
      </c>
      <c r="F149" s="9">
        <f t="shared" si="26"/>
        <v>1120.9193333333321</v>
      </c>
      <c r="G149" s="12">
        <f>SUM(F138:F149)</f>
        <v>18545.775333333328</v>
      </c>
      <c r="H149" s="57"/>
      <c r="I149" s="57"/>
      <c r="J149" s="57"/>
      <c r="K149" s="54">
        <f t="shared" si="48"/>
        <v>0.76745872006861027</v>
      </c>
    </row>
    <row r="150" spans="1:11" x14ac:dyDescent="0.2">
      <c r="A150" s="1">
        <v>42370</v>
      </c>
      <c r="B150" s="10">
        <v>1762.0640000000001</v>
      </c>
      <c r="C150" s="12">
        <f t="shared" ref="C150:C161" si="49">SUM(B139:B150)</f>
        <v>18717.324000000001</v>
      </c>
      <c r="D150" s="10">
        <v>14754.177333333335</v>
      </c>
      <c r="E150" s="13">
        <f>D150-D149</f>
        <v>521.06033333333471</v>
      </c>
      <c r="F150" s="9">
        <f t="shared" si="26"/>
        <v>1241.0036666666654</v>
      </c>
      <c r="G150" s="12">
        <f t="shared" ref="G150" si="50">SUM(F139:F150)</f>
        <v>18318.818333333333</v>
      </c>
      <c r="H150" s="57"/>
      <c r="I150" s="57"/>
      <c r="J150" s="57"/>
      <c r="K150" s="54">
        <f t="shared" ref="K150" si="51">D150/G150</f>
        <v>0.80541097492551161</v>
      </c>
    </row>
    <row r="151" spans="1:11" x14ac:dyDescent="0.2">
      <c r="A151" s="1">
        <v>42401</v>
      </c>
      <c r="B151" s="10">
        <v>1530.829</v>
      </c>
      <c r="C151" s="12">
        <f t="shared" si="49"/>
        <v>18975.536</v>
      </c>
      <c r="D151" s="10">
        <v>15043.154999999999</v>
      </c>
      <c r="E151" s="13">
        <f t="shared" ref="E151:E161" si="52">D151-D150</f>
        <v>288.97766666666394</v>
      </c>
      <c r="F151" s="9">
        <f t="shared" si="26"/>
        <v>1241.851333333336</v>
      </c>
      <c r="G151" s="12">
        <f t="shared" ref="G151:G160" si="53">SUM(F140:F151)</f>
        <v>17997.368333333336</v>
      </c>
      <c r="H151" s="57"/>
      <c r="I151" s="57"/>
      <c r="J151" s="57"/>
      <c r="K151" s="54">
        <f t="shared" ref="K151:K161" si="54">D151/G151</f>
        <v>0.83585303814326173</v>
      </c>
    </row>
    <row r="152" spans="1:11" x14ac:dyDescent="0.2">
      <c r="A152" s="1">
        <v>42430</v>
      </c>
      <c r="B152" s="10">
        <v>1518.163</v>
      </c>
      <c r="C152" s="12">
        <f t="shared" si="49"/>
        <v>19198.468000000001</v>
      </c>
      <c r="D152" s="10">
        <v>15303.370333333334</v>
      </c>
      <c r="E152" s="13">
        <f t="shared" si="52"/>
        <v>260.21533333333537</v>
      </c>
      <c r="F152" s="9">
        <f t="shared" si="26"/>
        <v>1257.9476666666646</v>
      </c>
      <c r="G152" s="12">
        <f t="shared" si="53"/>
        <v>17563.14633333333</v>
      </c>
      <c r="H152" s="57"/>
      <c r="I152" s="57"/>
      <c r="J152" s="57"/>
      <c r="K152" s="54">
        <f t="shared" si="54"/>
        <v>0.87133421557211888</v>
      </c>
    </row>
    <row r="153" spans="1:11" x14ac:dyDescent="0.2">
      <c r="A153" s="1">
        <v>42461</v>
      </c>
      <c r="B153" s="10">
        <v>1671.58</v>
      </c>
      <c r="C153" s="12">
        <f t="shared" si="49"/>
        <v>19428.780999999995</v>
      </c>
      <c r="D153" s="10">
        <v>15296.151333333333</v>
      </c>
      <c r="E153" s="13">
        <f t="shared" si="52"/>
        <v>-7.2190000000009604</v>
      </c>
      <c r="F153" s="9">
        <f t="shared" si="26"/>
        <v>1678.7990000000009</v>
      </c>
      <c r="G153" s="12">
        <f>SUM(F142:F153)</f>
        <v>17441.991666666669</v>
      </c>
      <c r="H153" s="57"/>
      <c r="I153" s="57"/>
      <c r="J153" s="57"/>
      <c r="K153" s="54">
        <f t="shared" si="54"/>
        <v>0.87697274632723032</v>
      </c>
    </row>
    <row r="154" spans="1:11" x14ac:dyDescent="0.2">
      <c r="A154" s="1">
        <v>42491</v>
      </c>
      <c r="B154" s="10">
        <v>1589.1279999999999</v>
      </c>
      <c r="C154" s="12">
        <f t="shared" si="49"/>
        <v>19469.218000000001</v>
      </c>
      <c r="D154" s="10">
        <v>15156.976999999999</v>
      </c>
      <c r="E154" s="13">
        <f t="shared" si="52"/>
        <v>-139.17433333333429</v>
      </c>
      <c r="F154" s="9">
        <f t="shared" si="26"/>
        <v>1728.3023333333342</v>
      </c>
      <c r="G154" s="12">
        <f t="shared" si="53"/>
        <v>17383.285666666667</v>
      </c>
      <c r="H154" s="57"/>
      <c r="I154" s="57"/>
      <c r="J154" s="57"/>
      <c r="K154" s="54">
        <f t="shared" si="54"/>
        <v>0.87192820106870084</v>
      </c>
    </row>
    <row r="155" spans="1:11" x14ac:dyDescent="0.2">
      <c r="A155" s="1">
        <v>42522</v>
      </c>
      <c r="B155" s="10">
        <v>1725.7059999999999</v>
      </c>
      <c r="C155" s="12">
        <f t="shared" si="49"/>
        <v>19751.463999999996</v>
      </c>
      <c r="D155" s="10">
        <v>14913.245333333334</v>
      </c>
      <c r="E155" s="13">
        <f t="shared" si="52"/>
        <v>-243.73166666666475</v>
      </c>
      <c r="F155" s="9">
        <f t="shared" si="26"/>
        <v>1969.4376666666647</v>
      </c>
      <c r="G155" s="12">
        <f t="shared" si="53"/>
        <v>17651.795333333332</v>
      </c>
      <c r="H155" s="57"/>
      <c r="I155" s="57"/>
      <c r="J155" s="57"/>
      <c r="K155" s="54">
        <f t="shared" si="54"/>
        <v>0.84485714068820128</v>
      </c>
    </row>
    <row r="156" spans="1:11" x14ac:dyDescent="0.2">
      <c r="A156" s="1">
        <v>42552</v>
      </c>
      <c r="B156" s="10">
        <v>1898.7739999999999</v>
      </c>
      <c r="C156" s="12">
        <f t="shared" si="49"/>
        <v>20058.623</v>
      </c>
      <c r="D156" s="10">
        <v>14765.437666666667</v>
      </c>
      <c r="E156" s="13">
        <f t="shared" si="52"/>
        <v>-147.8076666666675</v>
      </c>
      <c r="F156" s="9">
        <f t="shared" si="26"/>
        <v>2046.5816666666674</v>
      </c>
      <c r="G156" s="12">
        <f t="shared" si="53"/>
        <v>17897.998000000003</v>
      </c>
      <c r="H156" s="57"/>
      <c r="I156" s="57"/>
      <c r="J156" s="57"/>
      <c r="K156" s="54">
        <f t="shared" si="54"/>
        <v>0.82497705423068346</v>
      </c>
    </row>
    <row r="157" spans="1:11" x14ac:dyDescent="0.2">
      <c r="A157" s="1">
        <v>42583</v>
      </c>
      <c r="B157" s="10">
        <v>1803.1659999999999</v>
      </c>
      <c r="C157" s="12">
        <f t="shared" si="49"/>
        <v>20006.990000000002</v>
      </c>
      <c r="D157" s="10">
        <v>14775.911666666667</v>
      </c>
      <c r="E157" s="13">
        <f t="shared" si="52"/>
        <v>10.47400000000016</v>
      </c>
      <c r="F157" s="9">
        <f t="shared" si="26"/>
        <v>1792.6919999999998</v>
      </c>
      <c r="G157" s="12">
        <f t="shared" si="53"/>
        <v>17830.312333333335</v>
      </c>
      <c r="H157" s="57"/>
      <c r="I157" s="57"/>
      <c r="J157" s="57"/>
      <c r="K157" s="54">
        <f t="shared" si="54"/>
        <v>0.82869617707388443</v>
      </c>
    </row>
    <row r="158" spans="1:11" x14ac:dyDescent="0.2">
      <c r="A158" s="1">
        <v>42614</v>
      </c>
      <c r="B158" s="10">
        <v>1843.578</v>
      </c>
      <c r="C158" s="12">
        <f t="shared" si="49"/>
        <v>20179.540000000005</v>
      </c>
      <c r="D158" s="10">
        <v>14999.091333333332</v>
      </c>
      <c r="E158" s="13">
        <f t="shared" si="52"/>
        <v>223.17966666666507</v>
      </c>
      <c r="F158" s="9">
        <f t="shared" si="26"/>
        <v>1620.3983333333349</v>
      </c>
      <c r="G158" s="12">
        <f t="shared" si="53"/>
        <v>17999.64366666667</v>
      </c>
      <c r="H158" s="57"/>
      <c r="I158" s="57"/>
      <c r="J158" s="57"/>
      <c r="K158" s="54">
        <f t="shared" si="54"/>
        <v>0.83329934809264994</v>
      </c>
    </row>
    <row r="159" spans="1:11" x14ac:dyDescent="0.2">
      <c r="A159" s="1">
        <v>42644</v>
      </c>
      <c r="B159" s="10">
        <v>1843.4680000000001</v>
      </c>
      <c r="C159" s="12">
        <f t="shared" si="49"/>
        <v>20251.63</v>
      </c>
      <c r="D159" s="10">
        <v>15295.058666666666</v>
      </c>
      <c r="E159" s="13">
        <f>D159-D158</f>
        <v>295.96733333333395</v>
      </c>
      <c r="F159" s="9">
        <f t="shared" si="26"/>
        <v>1547.5006666666661</v>
      </c>
      <c r="G159" s="12">
        <f t="shared" si="53"/>
        <v>18144.557333333334</v>
      </c>
      <c r="H159" s="57"/>
      <c r="I159" s="57"/>
      <c r="J159" s="57"/>
      <c r="K159" s="54">
        <f t="shared" si="54"/>
        <v>0.84295573519273137</v>
      </c>
    </row>
    <row r="160" spans="1:11" x14ac:dyDescent="0.2">
      <c r="A160" s="1">
        <v>42675</v>
      </c>
      <c r="B160" s="10">
        <v>1422.6120000000001</v>
      </c>
      <c r="C160" s="12">
        <f t="shared" si="49"/>
        <v>20225.725000000002</v>
      </c>
      <c r="D160" s="10">
        <v>15657.491333333333</v>
      </c>
      <c r="E160" s="13">
        <f t="shared" si="52"/>
        <v>362.4326666666675</v>
      </c>
      <c r="F160" s="9">
        <f t="shared" si="26"/>
        <v>1060.1793333333326</v>
      </c>
      <c r="G160" s="12">
        <f t="shared" si="53"/>
        <v>18305.612999999998</v>
      </c>
      <c r="H160" s="57"/>
      <c r="I160" s="57"/>
      <c r="J160" s="57"/>
      <c r="K160" s="54">
        <f t="shared" si="54"/>
        <v>0.85533826883226116</v>
      </c>
    </row>
    <row r="161" spans="1:11" x14ac:dyDescent="0.2">
      <c r="A161" s="1">
        <v>42705</v>
      </c>
      <c r="B161" s="10">
        <v>1574.354</v>
      </c>
      <c r="C161" s="12">
        <f t="shared" si="49"/>
        <v>20183.421999999999</v>
      </c>
      <c r="D161" s="10">
        <v>15755.642666666667</v>
      </c>
      <c r="E161" s="13">
        <f t="shared" si="52"/>
        <v>98.151333333333241</v>
      </c>
      <c r="F161" s="9">
        <f t="shared" si="26"/>
        <v>1476.2026666666668</v>
      </c>
      <c r="G161" s="12">
        <f>SUM(F150:F161)</f>
        <v>18660.896333333334</v>
      </c>
      <c r="H161" s="57"/>
      <c r="I161" s="57"/>
      <c r="J161" s="57"/>
      <c r="K161" s="54">
        <f t="shared" si="54"/>
        <v>0.84431328405822015</v>
      </c>
    </row>
    <row r="162" spans="1:11" x14ac:dyDescent="0.2">
      <c r="A162" s="1">
        <v>42736</v>
      </c>
      <c r="B162" s="10">
        <v>1503.68</v>
      </c>
      <c r="C162" s="12">
        <f>SUM(B151:B162)</f>
        <v>19925.038</v>
      </c>
      <c r="D162" s="10">
        <v>16034.377333333332</v>
      </c>
      <c r="E162" s="13">
        <f t="shared" ref="E162:E174" si="55">D162-D161</f>
        <v>278.73466666666536</v>
      </c>
      <c r="F162" s="9">
        <f t="shared" si="26"/>
        <v>1224.9453333333347</v>
      </c>
      <c r="G162" s="12">
        <f t="shared" ref="G162:G174" si="56">SUM(F151:F162)</f>
        <v>18644.838000000003</v>
      </c>
      <c r="H162" s="57"/>
      <c r="I162" s="57"/>
      <c r="J162" s="57"/>
      <c r="K162" s="54">
        <f t="shared" ref="K162:K174" si="57">D162/G162</f>
        <v>0.85999016635775161</v>
      </c>
    </row>
    <row r="163" spans="1:11" x14ac:dyDescent="0.2">
      <c r="A163" s="1">
        <v>42767</v>
      </c>
      <c r="B163" s="10">
        <v>1186.2929999999999</v>
      </c>
      <c r="C163" s="12">
        <f t="shared" ref="C163:C174" si="58">SUM(B152:B163)</f>
        <v>19580.502</v>
      </c>
      <c r="D163" s="10">
        <v>16107.715333333334</v>
      </c>
      <c r="E163" s="13">
        <f t="shared" si="55"/>
        <v>73.338000000001557</v>
      </c>
      <c r="F163" s="9">
        <f t="shared" si="26"/>
        <v>1112.9549999999983</v>
      </c>
      <c r="G163" s="12">
        <f t="shared" si="56"/>
        <v>18515.941666666666</v>
      </c>
      <c r="H163" s="57"/>
      <c r="I163" s="57"/>
      <c r="J163" s="57"/>
      <c r="K163" s="54">
        <f t="shared" si="57"/>
        <v>0.86993767982814818</v>
      </c>
    </row>
    <row r="164" spans="1:11" x14ac:dyDescent="0.2">
      <c r="A164" s="1">
        <v>42795</v>
      </c>
      <c r="B164" s="10">
        <v>1464.5160000000001</v>
      </c>
      <c r="C164" s="12">
        <f t="shared" si="58"/>
        <v>19526.855</v>
      </c>
      <c r="D164" s="10">
        <v>16393.221333333331</v>
      </c>
      <c r="E164" s="13">
        <f t="shared" si="55"/>
        <v>285.50599999999758</v>
      </c>
      <c r="F164" s="9">
        <f t="shared" si="26"/>
        <v>1179.0100000000025</v>
      </c>
      <c r="G164" s="12">
        <f t="shared" si="56"/>
        <v>18437.004000000001</v>
      </c>
      <c r="H164" s="57"/>
      <c r="I164" s="57"/>
      <c r="J164" s="57"/>
      <c r="K164" s="54">
        <f t="shared" si="57"/>
        <v>0.88914778850909459</v>
      </c>
    </row>
    <row r="165" spans="1:11" x14ac:dyDescent="0.2">
      <c r="A165" s="1">
        <v>42826</v>
      </c>
      <c r="B165" s="10">
        <v>1572.076</v>
      </c>
      <c r="C165" s="12">
        <f t="shared" si="58"/>
        <v>19427.351000000002</v>
      </c>
      <c r="D165" s="10">
        <v>16067.470666666668</v>
      </c>
      <c r="E165" s="13">
        <f t="shared" si="55"/>
        <v>-325.75066666666316</v>
      </c>
      <c r="F165" s="9">
        <f t="shared" si="26"/>
        <v>1897.8266666666632</v>
      </c>
      <c r="G165" s="12">
        <f t="shared" si="56"/>
        <v>18656.031666666666</v>
      </c>
      <c r="H165" s="57"/>
      <c r="I165" s="57"/>
      <c r="J165" s="57"/>
      <c r="K165" s="54">
        <f t="shared" si="57"/>
        <v>0.86124803783298332</v>
      </c>
    </row>
    <row r="166" spans="1:11" x14ac:dyDescent="0.2">
      <c r="A166" s="1">
        <v>42856</v>
      </c>
      <c r="B166" s="10">
        <v>1381.3</v>
      </c>
      <c r="C166" s="12">
        <f t="shared" si="58"/>
        <v>19219.522999999997</v>
      </c>
      <c r="D166" s="10">
        <v>15664.146999999999</v>
      </c>
      <c r="E166" s="13">
        <f t="shared" si="55"/>
        <v>-403.32366666666894</v>
      </c>
      <c r="F166" s="9">
        <f t="shared" si="26"/>
        <v>1784.6236666666689</v>
      </c>
      <c r="G166" s="12">
        <f t="shared" si="56"/>
        <v>18712.353000000003</v>
      </c>
      <c r="H166" s="57"/>
      <c r="I166" s="57"/>
      <c r="J166" s="57"/>
      <c r="K166" s="54">
        <f t="shared" si="57"/>
        <v>0.83710194009272898</v>
      </c>
    </row>
    <row r="167" spans="1:11" x14ac:dyDescent="0.2">
      <c r="A167" s="1">
        <v>42887</v>
      </c>
      <c r="B167" s="10">
        <v>1567.527</v>
      </c>
      <c r="C167" s="12">
        <f t="shared" si="58"/>
        <v>19061.343999999997</v>
      </c>
      <c r="D167" s="10">
        <v>15068.043666666666</v>
      </c>
      <c r="E167" s="13">
        <f t="shared" si="55"/>
        <v>-596.10333333333256</v>
      </c>
      <c r="F167" s="9">
        <f t="shared" si="26"/>
        <v>2163.6303333333326</v>
      </c>
      <c r="G167" s="12">
        <f t="shared" si="56"/>
        <v>18906.545666666665</v>
      </c>
      <c r="H167" s="57"/>
      <c r="I167" s="57"/>
      <c r="J167" s="57"/>
      <c r="K167" s="54">
        <f t="shared" si="57"/>
        <v>0.79697497006195583</v>
      </c>
    </row>
    <row r="168" spans="1:11" x14ac:dyDescent="0.2">
      <c r="A168" s="1">
        <v>42917</v>
      </c>
      <c r="B168" s="10">
        <v>1216.971</v>
      </c>
      <c r="C168" s="12">
        <f t="shared" si="58"/>
        <v>18379.541000000001</v>
      </c>
      <c r="D168" s="10">
        <v>14836.662666666665</v>
      </c>
      <c r="E168" s="13">
        <f t="shared" si="55"/>
        <v>-231.38100000000122</v>
      </c>
      <c r="F168" s="9">
        <f t="shared" si="26"/>
        <v>1448.3520000000012</v>
      </c>
      <c r="G168" s="12">
        <f t="shared" si="56"/>
        <v>18308.316000000003</v>
      </c>
      <c r="H168" s="57"/>
      <c r="I168" s="57"/>
      <c r="J168" s="57"/>
      <c r="K168" s="54">
        <f t="shared" si="57"/>
        <v>0.81037833663492931</v>
      </c>
    </row>
    <row r="169" spans="1:11" x14ac:dyDescent="0.2">
      <c r="A169" s="1">
        <v>42948</v>
      </c>
      <c r="B169" s="10">
        <v>1613.1369999999999</v>
      </c>
      <c r="C169" s="12">
        <f t="shared" si="58"/>
        <v>18189.511999999999</v>
      </c>
      <c r="D169" s="10">
        <v>14686.556666666665</v>
      </c>
      <c r="E169" s="13">
        <f t="shared" si="55"/>
        <v>-150.10599999999977</v>
      </c>
      <c r="F169" s="9">
        <f t="shared" si="26"/>
        <v>1763.2429999999997</v>
      </c>
      <c r="G169" s="12">
        <f t="shared" si="56"/>
        <v>18278.867000000002</v>
      </c>
      <c r="H169" s="57"/>
      <c r="I169" s="57"/>
      <c r="J169" s="57"/>
      <c r="K169" s="54">
        <f t="shared" si="57"/>
        <v>0.80347193656295346</v>
      </c>
    </row>
    <row r="170" spans="1:11" x14ac:dyDescent="0.2">
      <c r="A170" s="1">
        <v>42979</v>
      </c>
      <c r="B170" s="10">
        <v>1398.9469999999999</v>
      </c>
      <c r="C170" s="12">
        <f t="shared" si="58"/>
        <v>17744.880999999998</v>
      </c>
      <c r="D170" s="10">
        <v>14520.642333333331</v>
      </c>
      <c r="E170" s="13">
        <f t="shared" si="55"/>
        <v>-165.91433333333407</v>
      </c>
      <c r="F170" s="9">
        <f t="shared" si="26"/>
        <v>1564.861333333334</v>
      </c>
      <c r="G170" s="12">
        <f t="shared" si="56"/>
        <v>18223.330000000002</v>
      </c>
      <c r="H170" s="57"/>
      <c r="I170" s="57"/>
      <c r="J170" s="57"/>
      <c r="K170" s="54">
        <f t="shared" si="57"/>
        <v>0.79681607770551977</v>
      </c>
    </row>
    <row r="171" spans="1:11" x14ac:dyDescent="0.2">
      <c r="A171" s="1">
        <v>43009</v>
      </c>
      <c r="B171" s="10">
        <v>1399.4010000000001</v>
      </c>
      <c r="C171" s="12">
        <f t="shared" si="58"/>
        <v>17300.813999999998</v>
      </c>
      <c r="D171" s="10">
        <v>14276.659333333331</v>
      </c>
      <c r="E171" s="13">
        <f t="shared" si="55"/>
        <v>-243.98300000000017</v>
      </c>
      <c r="F171" s="9">
        <f t="shared" si="26"/>
        <v>1643.3840000000002</v>
      </c>
      <c r="G171" s="12">
        <f t="shared" si="56"/>
        <v>18319.213333333337</v>
      </c>
      <c r="H171" s="57"/>
      <c r="I171" s="57"/>
      <c r="J171" s="57"/>
      <c r="K171" s="54">
        <f t="shared" si="57"/>
        <v>0.77932709628724939</v>
      </c>
    </row>
    <row r="172" spans="1:11" x14ac:dyDescent="0.2">
      <c r="A172" s="1">
        <v>43040</v>
      </c>
      <c r="B172" s="10">
        <v>1297.0129999999999</v>
      </c>
      <c r="C172" s="12">
        <f t="shared" si="58"/>
        <v>17175.215</v>
      </c>
      <c r="D172" s="10">
        <v>14001.413</v>
      </c>
      <c r="E172" s="13">
        <f t="shared" si="55"/>
        <v>-275.24633333333077</v>
      </c>
      <c r="F172" s="9">
        <f t="shared" si="26"/>
        <v>1572.2593333333307</v>
      </c>
      <c r="G172" s="12">
        <f t="shared" si="56"/>
        <v>18831.293333333335</v>
      </c>
      <c r="H172" s="57"/>
      <c r="I172" s="57"/>
      <c r="J172" s="57"/>
      <c r="K172" s="54">
        <f t="shared" si="57"/>
        <v>0.74351839526688546</v>
      </c>
    </row>
    <row r="173" spans="1:11" x14ac:dyDescent="0.2">
      <c r="A173" s="1">
        <v>43070</v>
      </c>
      <c r="B173" s="10">
        <v>1256.018</v>
      </c>
      <c r="C173" s="12">
        <f t="shared" si="58"/>
        <v>16856.879000000001</v>
      </c>
      <c r="D173" s="10">
        <v>13921.296333333334</v>
      </c>
      <c r="E173" s="13">
        <f t="shared" si="55"/>
        <v>-80.116666666666788</v>
      </c>
      <c r="F173" s="9">
        <f t="shared" si="26"/>
        <v>1336.1346666666668</v>
      </c>
      <c r="G173" s="12">
        <f t="shared" si="56"/>
        <v>18691.225333333336</v>
      </c>
      <c r="H173" s="57"/>
      <c r="I173" s="57"/>
      <c r="J173" s="57"/>
      <c r="K173" s="54">
        <f t="shared" si="57"/>
        <v>0.74480383629566205</v>
      </c>
    </row>
    <row r="174" spans="1:11" x14ac:dyDescent="0.2">
      <c r="A174" s="1">
        <v>43101</v>
      </c>
      <c r="B174" s="10">
        <v>1219.9449999999999</v>
      </c>
      <c r="C174" s="12">
        <f t="shared" si="58"/>
        <v>16573.144</v>
      </c>
      <c r="D174" s="10">
        <v>13820.862999999999</v>
      </c>
      <c r="E174" s="13">
        <f t="shared" si="55"/>
        <v>-100.4333333333343</v>
      </c>
      <c r="F174" s="9">
        <f t="shared" si="26"/>
        <v>1320.3783333333342</v>
      </c>
      <c r="G174" s="12">
        <f t="shared" si="56"/>
        <v>18786.658333333333</v>
      </c>
      <c r="H174" s="57"/>
      <c r="I174" s="57"/>
      <c r="J174" s="57"/>
      <c r="K174" s="54">
        <f t="shared" si="57"/>
        <v>0.73567436820190213</v>
      </c>
    </row>
    <row r="175" spans="1:11" x14ac:dyDescent="0.2">
      <c r="A175" s="1">
        <v>43132</v>
      </c>
      <c r="B175" s="10">
        <v>1336.681</v>
      </c>
      <c r="C175" s="12">
        <f t="shared" ref="C175:C185" si="59">SUM(B164:B175)</f>
        <v>16723.531999999999</v>
      </c>
      <c r="D175" s="10">
        <v>13730.197</v>
      </c>
      <c r="E175" s="13">
        <f t="shared" ref="E175:E185" si="60">D175-D174</f>
        <v>-90.665999999999258</v>
      </c>
      <c r="F175" s="9">
        <f t="shared" si="26"/>
        <v>1427.3469999999993</v>
      </c>
      <c r="G175" s="12">
        <f t="shared" ref="G175:G185" si="61">SUM(F164:F175)</f>
        <v>19101.050333333333</v>
      </c>
      <c r="H175" s="57"/>
      <c r="I175" s="57"/>
      <c r="J175" s="57"/>
      <c r="K175" s="54">
        <f t="shared" ref="K175:K185" si="62">D175/G175</f>
        <v>0.71881895290539954</v>
      </c>
    </row>
    <row r="176" spans="1:11" x14ac:dyDescent="0.2">
      <c r="A176" s="1">
        <v>43160</v>
      </c>
      <c r="B176" s="10">
        <v>1545.46</v>
      </c>
      <c r="C176" s="12">
        <f t="shared" si="59"/>
        <v>16804.475999999999</v>
      </c>
      <c r="D176" s="10">
        <v>13543.015999999998</v>
      </c>
      <c r="E176" s="13">
        <f t="shared" si="60"/>
        <v>-187.18100000000231</v>
      </c>
      <c r="F176" s="9">
        <f t="shared" si="26"/>
        <v>1732.6410000000024</v>
      </c>
      <c r="G176" s="12">
        <f t="shared" si="61"/>
        <v>19654.681333333334</v>
      </c>
      <c r="H176" s="57"/>
      <c r="I176" s="57"/>
      <c r="J176" s="57"/>
      <c r="K176" s="54">
        <f t="shared" si="62"/>
        <v>0.68904785431609805</v>
      </c>
    </row>
    <row r="177" spans="1:11" x14ac:dyDescent="0.2">
      <c r="A177" s="1">
        <v>43191</v>
      </c>
      <c r="B177" s="10">
        <v>1354.89</v>
      </c>
      <c r="C177" s="12">
        <f t="shared" si="59"/>
        <v>16587.29</v>
      </c>
      <c r="D177" s="10">
        <v>13302.999666666665</v>
      </c>
      <c r="E177" s="13">
        <f t="shared" si="60"/>
        <v>-240.01633333333302</v>
      </c>
      <c r="F177" s="9">
        <f t="shared" si="26"/>
        <v>1594.9063333333331</v>
      </c>
      <c r="G177" s="12">
        <f t="shared" si="61"/>
        <v>19351.761000000002</v>
      </c>
      <c r="H177" s="57"/>
      <c r="I177" s="57"/>
      <c r="J177" s="57"/>
      <c r="K177" s="54">
        <f t="shared" si="62"/>
        <v>0.68743096127875203</v>
      </c>
    </row>
    <row r="178" spans="1:11" x14ac:dyDescent="0.2">
      <c r="A178" s="1">
        <v>43221</v>
      </c>
      <c r="B178" s="10">
        <v>1552.1849999999999</v>
      </c>
      <c r="C178" s="12">
        <f t="shared" si="59"/>
        <v>16758.174999999999</v>
      </c>
      <c r="D178" s="10">
        <v>13065.591666666667</v>
      </c>
      <c r="E178" s="13">
        <f t="shared" si="60"/>
        <v>-237.40799999999763</v>
      </c>
      <c r="F178" s="9">
        <f t="shared" si="26"/>
        <v>1789.5929999999976</v>
      </c>
      <c r="G178" s="12">
        <f t="shared" si="61"/>
        <v>19356.730333333333</v>
      </c>
      <c r="H178" s="57"/>
      <c r="I178" s="57"/>
      <c r="J178" s="57"/>
      <c r="K178" s="54">
        <f t="shared" si="62"/>
        <v>0.6749896000858685</v>
      </c>
    </row>
    <row r="179" spans="1:11" x14ac:dyDescent="0.2">
      <c r="A179" s="1">
        <v>43252</v>
      </c>
      <c r="B179" s="10">
        <v>1510.1849999999999</v>
      </c>
      <c r="C179" s="12">
        <f t="shared" si="59"/>
        <v>16700.832999999999</v>
      </c>
      <c r="D179" s="10">
        <v>12863.004666666666</v>
      </c>
      <c r="E179" s="13">
        <f t="shared" si="60"/>
        <v>-202.58700000000135</v>
      </c>
      <c r="F179" s="9">
        <f t="shared" si="26"/>
        <v>1712.7720000000013</v>
      </c>
      <c r="G179" s="12">
        <f t="shared" si="61"/>
        <v>18905.871999999999</v>
      </c>
      <c r="H179" s="57"/>
      <c r="I179" s="57"/>
      <c r="J179" s="57"/>
      <c r="K179" s="54">
        <f>D179/G179</f>
        <v>0.68037087454451539</v>
      </c>
    </row>
    <row r="180" spans="1:11" x14ac:dyDescent="0.2">
      <c r="A180" s="1">
        <v>43282</v>
      </c>
      <c r="B180" s="10">
        <v>1429.9880000000001</v>
      </c>
      <c r="C180" s="12">
        <f t="shared" si="59"/>
        <v>16913.849999999999</v>
      </c>
      <c r="D180" s="10">
        <v>12695.277666666667</v>
      </c>
      <c r="E180" s="13">
        <f>D180-D179</f>
        <v>-167.72699999999895</v>
      </c>
      <c r="F180" s="9">
        <f t="shared" ref="F180:F199" si="63">B180-E180</f>
        <v>1597.714999999999</v>
      </c>
      <c r="G180" s="12">
        <f t="shared" si="61"/>
        <v>19055.234999999997</v>
      </c>
      <c r="H180" s="57"/>
      <c r="I180" s="57"/>
      <c r="J180" s="57"/>
      <c r="K180" s="54">
        <f t="shared" si="62"/>
        <v>0.66623569148670525</v>
      </c>
    </row>
    <row r="181" spans="1:11" x14ac:dyDescent="0.2">
      <c r="A181" s="1">
        <v>43313</v>
      </c>
      <c r="B181" s="10">
        <v>1742.9390000000001</v>
      </c>
      <c r="C181" s="12">
        <f t="shared" si="59"/>
        <v>17043.651999999998</v>
      </c>
      <c r="D181" s="10">
        <v>12646.198333333334</v>
      </c>
      <c r="E181" s="13">
        <f t="shared" si="60"/>
        <v>-49.079333333333125</v>
      </c>
      <c r="F181" s="9">
        <f t="shared" si="63"/>
        <v>1792.0183333333332</v>
      </c>
      <c r="G181" s="12">
        <f>SUM(F170:F181)</f>
        <v>19084.010333333332</v>
      </c>
      <c r="H181" s="57"/>
      <c r="I181" s="57"/>
      <c r="J181" s="57"/>
      <c r="K181" s="54">
        <f t="shared" si="62"/>
        <v>0.66265937360370686</v>
      </c>
    </row>
    <row r="182" spans="1:11" x14ac:dyDescent="0.2">
      <c r="A182" s="1">
        <v>43344</v>
      </c>
      <c r="B182" s="10">
        <v>1540.4939999999999</v>
      </c>
      <c r="C182" s="12">
        <f t="shared" si="59"/>
        <v>17185.198999999997</v>
      </c>
      <c r="D182" s="10">
        <v>12698.755333333334</v>
      </c>
      <c r="E182" s="13">
        <f t="shared" si="60"/>
        <v>52.557000000000698</v>
      </c>
      <c r="F182" s="9">
        <f t="shared" si="63"/>
        <v>1487.9369999999992</v>
      </c>
      <c r="G182" s="12">
        <f t="shared" si="61"/>
        <v>19007.085999999992</v>
      </c>
      <c r="H182" s="57"/>
      <c r="I182" s="57"/>
      <c r="J182" s="57"/>
      <c r="K182" s="54">
        <f t="shared" si="62"/>
        <v>0.66810637534513917</v>
      </c>
    </row>
    <row r="183" spans="1:11" x14ac:dyDescent="0.2">
      <c r="A183" s="1">
        <v>43374</v>
      </c>
      <c r="B183" s="10">
        <v>1538.2809999999999</v>
      </c>
      <c r="C183" s="12">
        <f t="shared" si="59"/>
        <v>17324.078999999998</v>
      </c>
      <c r="D183" s="10">
        <v>12874.097666666667</v>
      </c>
      <c r="E183" s="13">
        <f t="shared" si="60"/>
        <v>175.34233333333214</v>
      </c>
      <c r="F183" s="9">
        <f t="shared" si="63"/>
        <v>1362.9386666666678</v>
      </c>
      <c r="G183" s="12">
        <f t="shared" si="61"/>
        <v>18726.640666666663</v>
      </c>
      <c r="H183" s="57"/>
      <c r="I183" s="57"/>
      <c r="J183" s="57"/>
      <c r="K183" s="54">
        <f t="shared" si="62"/>
        <v>0.68747501999023797</v>
      </c>
    </row>
    <row r="184" spans="1:11" x14ac:dyDescent="0.2">
      <c r="A184" s="1">
        <v>43405</v>
      </c>
      <c r="B184" s="10">
        <v>1625.039</v>
      </c>
      <c r="C184" s="12">
        <f t="shared" si="59"/>
        <v>17652.105</v>
      </c>
      <c r="D184" s="10">
        <v>13170.499333333333</v>
      </c>
      <c r="E184" s="13">
        <f t="shared" si="60"/>
        <v>296.40166666666664</v>
      </c>
      <c r="F184" s="9">
        <f t="shared" si="63"/>
        <v>1328.6373333333333</v>
      </c>
      <c r="G184" s="12">
        <f t="shared" si="61"/>
        <v>18483.018666666667</v>
      </c>
      <c r="H184" s="57"/>
      <c r="I184" s="57"/>
      <c r="J184" s="57"/>
      <c r="K184" s="54">
        <f t="shared" si="62"/>
        <v>0.71257296066501108</v>
      </c>
    </row>
    <row r="185" spans="1:11" x14ac:dyDescent="0.2">
      <c r="A185" s="1">
        <v>43435</v>
      </c>
      <c r="B185" s="10">
        <v>1508.6310000000001</v>
      </c>
      <c r="C185" s="12">
        <f t="shared" si="59"/>
        <v>17904.718000000001</v>
      </c>
      <c r="D185" s="10">
        <v>13515.402333333333</v>
      </c>
      <c r="E185" s="13">
        <f t="shared" si="60"/>
        <v>344.90300000000025</v>
      </c>
      <c r="F185" s="9">
        <f t="shared" si="63"/>
        <v>1163.7279999999998</v>
      </c>
      <c r="G185" s="12">
        <f t="shared" si="61"/>
        <v>18310.611999999997</v>
      </c>
      <c r="H185" s="57"/>
      <c r="I185" s="57"/>
      <c r="J185" s="57"/>
      <c r="K185" s="54">
        <f t="shared" si="62"/>
        <v>0.73811854750312744</v>
      </c>
    </row>
    <row r="186" spans="1:11" x14ac:dyDescent="0.2">
      <c r="A186" s="1">
        <v>43466</v>
      </c>
      <c r="B186" s="10">
        <v>1844.318</v>
      </c>
      <c r="C186" s="12">
        <f>SUM(B175:B186)</f>
        <v>18529.091</v>
      </c>
      <c r="D186" s="10">
        <v>13888.24</v>
      </c>
      <c r="E186" s="13">
        <f t="shared" ref="E186" si="64">D186-D185</f>
        <v>372.83766666666634</v>
      </c>
      <c r="F186" s="9">
        <f t="shared" si="63"/>
        <v>1471.4803333333336</v>
      </c>
      <c r="G186" s="12">
        <f>SUM(F175:F186)</f>
        <v>18461.714</v>
      </c>
      <c r="H186" s="57"/>
      <c r="I186" s="57"/>
      <c r="J186" s="57"/>
      <c r="K186" s="54">
        <f t="shared" ref="K186" si="65">D186/G186</f>
        <v>0.75227251380884785</v>
      </c>
    </row>
    <row r="187" spans="1:11" x14ac:dyDescent="0.2">
      <c r="A187" s="1">
        <v>43497</v>
      </c>
      <c r="B187" s="10">
        <v>1712.41</v>
      </c>
      <c r="C187" s="12">
        <f t="shared" ref="C187:C197" si="66">SUM(B176:B187)</f>
        <v>18904.82</v>
      </c>
      <c r="D187" s="10">
        <v>14197.165666666668</v>
      </c>
      <c r="E187" s="13">
        <f t="shared" ref="E187:E197" si="67">D187-D186</f>
        <v>308.92566666666789</v>
      </c>
      <c r="F187" s="9">
        <f t="shared" si="63"/>
        <v>1403.4843333333322</v>
      </c>
      <c r="G187" s="12">
        <f t="shared" ref="G187:G196" si="68">SUM(F176:F187)</f>
        <v>18437.851333333336</v>
      </c>
      <c r="H187" s="57"/>
      <c r="I187" s="57"/>
      <c r="J187" s="57"/>
      <c r="K187" s="54">
        <f t="shared" ref="K187:K197" si="69">D187/G187</f>
        <v>0.77000109231816849</v>
      </c>
    </row>
    <row r="188" spans="1:11" x14ac:dyDescent="0.2">
      <c r="A188" s="1">
        <v>43525</v>
      </c>
      <c r="B188" s="10">
        <v>1966.8440000000001</v>
      </c>
      <c r="C188" s="12">
        <f t="shared" si="66"/>
        <v>19326.204000000002</v>
      </c>
      <c r="D188" s="10">
        <v>14324.519666666667</v>
      </c>
      <c r="E188" s="13">
        <f t="shared" si="67"/>
        <v>127.35399999999936</v>
      </c>
      <c r="F188" s="9">
        <f t="shared" si="63"/>
        <v>1839.4900000000007</v>
      </c>
      <c r="G188" s="12">
        <f t="shared" si="68"/>
        <v>18544.70033333333</v>
      </c>
      <c r="H188" s="57"/>
      <c r="I188" s="57"/>
      <c r="J188" s="57"/>
      <c r="K188" s="54">
        <f t="shared" si="69"/>
        <v>0.77243198375758793</v>
      </c>
    </row>
    <row r="189" spans="1:11" x14ac:dyDescent="0.2">
      <c r="A189" s="1">
        <v>43556</v>
      </c>
      <c r="B189" s="10">
        <v>1776.83</v>
      </c>
      <c r="C189" s="12">
        <f t="shared" si="66"/>
        <v>19748.144</v>
      </c>
      <c r="D189" s="10">
        <v>14449.822666666667</v>
      </c>
      <c r="E189" s="13">
        <f t="shared" si="67"/>
        <v>125.30299999999988</v>
      </c>
      <c r="F189" s="9">
        <f t="shared" si="63"/>
        <v>1651.527</v>
      </c>
      <c r="G189" s="12">
        <f t="shared" si="68"/>
        <v>18601.320999999996</v>
      </c>
      <c r="H189" s="57"/>
      <c r="I189" s="57"/>
      <c r="J189" s="57"/>
      <c r="K189" s="54">
        <f t="shared" si="69"/>
        <v>0.77681701566607397</v>
      </c>
    </row>
    <row r="190" spans="1:11" x14ac:dyDescent="0.2">
      <c r="A190" s="1">
        <v>43586</v>
      </c>
      <c r="B190" s="10">
        <v>2036.1489999999999</v>
      </c>
      <c r="C190" s="12">
        <f t="shared" si="66"/>
        <v>20232.107999999997</v>
      </c>
      <c r="D190" s="10">
        <v>14505.224333333332</v>
      </c>
      <c r="E190" s="13">
        <f t="shared" si="67"/>
        <v>55.401666666664823</v>
      </c>
      <c r="F190" s="9">
        <f t="shared" si="63"/>
        <v>1980.7473333333351</v>
      </c>
      <c r="G190" s="12">
        <f t="shared" si="68"/>
        <v>18792.475333333332</v>
      </c>
      <c r="H190" s="57"/>
      <c r="I190" s="57"/>
      <c r="J190" s="57"/>
      <c r="K190" s="54">
        <f t="shared" si="69"/>
        <v>0.77186342278201914</v>
      </c>
    </row>
    <row r="191" spans="1:11" x14ac:dyDescent="0.2">
      <c r="A191" s="1">
        <v>43617</v>
      </c>
      <c r="B191" s="10">
        <v>1865.135</v>
      </c>
      <c r="C191" s="12">
        <f t="shared" si="66"/>
        <v>20587.057999999997</v>
      </c>
      <c r="D191" s="10">
        <v>14642.568666666666</v>
      </c>
      <c r="E191" s="13">
        <f t="shared" si="67"/>
        <v>137.34433333333436</v>
      </c>
      <c r="F191" s="9">
        <f t="shared" si="63"/>
        <v>1727.7906666666656</v>
      </c>
      <c r="G191" s="12">
        <f t="shared" si="68"/>
        <v>18807.493999999995</v>
      </c>
      <c r="H191" s="57"/>
      <c r="I191" s="57"/>
      <c r="J191" s="57"/>
      <c r="K191" s="54">
        <f t="shared" si="69"/>
        <v>0.77854969230173199</v>
      </c>
    </row>
    <row r="192" spans="1:11" x14ac:dyDescent="0.2">
      <c r="A192" s="1">
        <v>43647</v>
      </c>
      <c r="B192" s="10">
        <v>1849.9670000000001</v>
      </c>
      <c r="C192" s="12">
        <f t="shared" si="66"/>
        <v>21007.036999999997</v>
      </c>
      <c r="D192" s="10">
        <v>14743.859666666665</v>
      </c>
      <c r="E192" s="13">
        <f t="shared" si="67"/>
        <v>101.29099999999926</v>
      </c>
      <c r="F192" s="9">
        <f t="shared" si="63"/>
        <v>1748.6760000000008</v>
      </c>
      <c r="G192" s="12">
        <f t="shared" si="68"/>
        <v>18958.454999999998</v>
      </c>
      <c r="H192" s="57"/>
      <c r="I192" s="57"/>
      <c r="J192" s="57"/>
      <c r="K192" s="54">
        <f t="shared" si="69"/>
        <v>0.77769310139811854</v>
      </c>
    </row>
    <row r="193" spans="1:11" x14ac:dyDescent="0.2">
      <c r="A193" s="1">
        <v>43678</v>
      </c>
      <c r="B193" s="10">
        <v>2111.02</v>
      </c>
      <c r="C193" s="12">
        <f t="shared" si="66"/>
        <v>21375.117999999999</v>
      </c>
      <c r="D193" s="10">
        <v>15032.011</v>
      </c>
      <c r="E193" s="13">
        <f t="shared" si="67"/>
        <v>288.15133333333506</v>
      </c>
      <c r="F193" s="9">
        <f t="shared" si="63"/>
        <v>1822.8686666666649</v>
      </c>
      <c r="G193" s="12">
        <f t="shared" si="68"/>
        <v>18989.305333333334</v>
      </c>
      <c r="H193" s="57"/>
      <c r="I193" s="57"/>
      <c r="J193" s="57"/>
      <c r="K193" s="54">
        <f t="shared" si="69"/>
        <v>0.79160404954957453</v>
      </c>
    </row>
    <row r="194" spans="1:11" x14ac:dyDescent="0.2">
      <c r="A194" s="1">
        <v>43709</v>
      </c>
      <c r="B194" s="10">
        <v>1935.1759999999999</v>
      </c>
      <c r="C194" s="12">
        <f t="shared" si="66"/>
        <v>21769.8</v>
      </c>
      <c r="D194" s="10">
        <v>15491.601000000001</v>
      </c>
      <c r="E194" s="13">
        <f>D194-D193</f>
        <v>459.59000000000015</v>
      </c>
      <c r="F194" s="9">
        <f t="shared" si="63"/>
        <v>1475.5859999999998</v>
      </c>
      <c r="G194" s="12">
        <f t="shared" si="68"/>
        <v>18976.954333333335</v>
      </c>
      <c r="H194" s="57"/>
      <c r="I194" s="57"/>
      <c r="J194" s="57"/>
      <c r="K194" s="54">
        <f t="shared" si="69"/>
        <v>0.81633758125184219</v>
      </c>
    </row>
    <row r="195" spans="1:11" x14ac:dyDescent="0.2">
      <c r="A195" s="1">
        <v>43739</v>
      </c>
      <c r="B195" s="10">
        <v>1971.471</v>
      </c>
      <c r="C195" s="12">
        <f t="shared" si="66"/>
        <v>22202.99</v>
      </c>
      <c r="D195" s="10">
        <v>15988.191666666666</v>
      </c>
      <c r="E195" s="13">
        <f t="shared" si="67"/>
        <v>496.59066666666513</v>
      </c>
      <c r="F195" s="9">
        <f t="shared" si="63"/>
        <v>1474.8803333333349</v>
      </c>
      <c r="G195" s="12">
        <f t="shared" si="68"/>
        <v>19088.896000000001</v>
      </c>
      <c r="H195" s="57"/>
      <c r="I195" s="57"/>
      <c r="J195" s="57"/>
      <c r="K195" s="54">
        <f t="shared" si="69"/>
        <v>0.83756502558695201</v>
      </c>
    </row>
    <row r="196" spans="1:11" x14ac:dyDescent="0.2">
      <c r="A196" s="1">
        <v>43770</v>
      </c>
      <c r="B196" s="10">
        <v>1842.1279999999999</v>
      </c>
      <c r="C196" s="12">
        <f>SUM(B185:B196)</f>
        <v>22420.079000000002</v>
      </c>
      <c r="D196" s="10">
        <v>16445.396333333334</v>
      </c>
      <c r="E196" s="13">
        <f t="shared" si="67"/>
        <v>457.20466666666834</v>
      </c>
      <c r="F196" s="9">
        <f t="shared" si="63"/>
        <v>1384.9233333333316</v>
      </c>
      <c r="G196" s="12">
        <f t="shared" si="68"/>
        <v>19145.182000000001</v>
      </c>
      <c r="H196" s="57"/>
      <c r="I196" s="57"/>
      <c r="J196" s="57"/>
      <c r="K196" s="54">
        <f t="shared" si="69"/>
        <v>0.85898354653057529</v>
      </c>
    </row>
    <row r="197" spans="1:11" x14ac:dyDescent="0.2">
      <c r="A197" s="1">
        <v>43800</v>
      </c>
      <c r="B197" s="10">
        <v>1716.8810000000001</v>
      </c>
      <c r="C197" s="12">
        <f t="shared" si="66"/>
        <v>22628.329000000005</v>
      </c>
      <c r="D197" s="10">
        <v>16935.993333333332</v>
      </c>
      <c r="E197" s="13">
        <f t="shared" si="67"/>
        <v>490.59699999999793</v>
      </c>
      <c r="F197" s="9">
        <f t="shared" si="63"/>
        <v>1226.2840000000022</v>
      </c>
      <c r="G197" s="12">
        <f>SUM(F186:F197)</f>
        <v>19207.738000000005</v>
      </c>
      <c r="H197" s="57"/>
      <c r="I197" s="57"/>
      <c r="J197" s="57"/>
      <c r="K197" s="54">
        <f t="shared" si="69"/>
        <v>0.88172763150628808</v>
      </c>
    </row>
    <row r="198" spans="1:11" x14ac:dyDescent="0.2">
      <c r="A198" s="1">
        <v>43831</v>
      </c>
      <c r="B198" s="10">
        <v>1887.12</v>
      </c>
      <c r="C198" s="12">
        <f t="shared" ref="C198" si="70">SUM(B187:B198)</f>
        <v>22671.131000000001</v>
      </c>
      <c r="D198" s="10">
        <v>17519.827333333335</v>
      </c>
      <c r="E198" s="13">
        <f t="shared" ref="E198" si="71">D198-D197</f>
        <v>583.83400000000256</v>
      </c>
      <c r="F198" s="9">
        <f t="shared" si="63"/>
        <v>1303.2859999999973</v>
      </c>
      <c r="G198" s="12">
        <f t="shared" ref="G198" si="72">SUM(F187:F198)</f>
        <v>19039.543666666665</v>
      </c>
      <c r="H198" s="57"/>
      <c r="I198" s="57"/>
      <c r="J198" s="57"/>
      <c r="K198" s="54">
        <f t="shared" ref="K198" si="73">D198/G198</f>
        <v>0.9201810526586327</v>
      </c>
    </row>
    <row r="199" spans="1:11" x14ac:dyDescent="0.2">
      <c r="A199" s="1">
        <v>43862</v>
      </c>
      <c r="B199" s="10">
        <v>2182.42</v>
      </c>
      <c r="C199" s="12">
        <f t="shared" ref="C199:C209" si="74">SUM(B188:B199)</f>
        <v>23141.141000000003</v>
      </c>
      <c r="D199" s="10">
        <v>17986.431666666667</v>
      </c>
      <c r="E199" s="13">
        <f t="shared" ref="E199:E209" si="75">D199-D198</f>
        <v>466.60433333333276</v>
      </c>
      <c r="F199" s="9">
        <f t="shared" si="63"/>
        <v>1715.8156666666673</v>
      </c>
      <c r="G199" s="12">
        <f t="shared" ref="G199:G209" si="76">SUM(F188:F199)</f>
        <v>19351.875</v>
      </c>
      <c r="H199" s="57"/>
      <c r="I199" s="57"/>
      <c r="J199" s="57"/>
      <c r="K199" s="54">
        <f t="shared" ref="K199:K209" si="77">D199/G199</f>
        <v>0.9294412901419975</v>
      </c>
    </row>
    <row r="200" spans="1:11" x14ac:dyDescent="0.2">
      <c r="A200" s="1">
        <v>43891</v>
      </c>
      <c r="B200" s="10">
        <f t="shared" ref="B199:B209" si="78">C$197*(1+B$215)*Y75</f>
        <v>1883.8017615185611</v>
      </c>
      <c r="C200" s="12">
        <f t="shared" si="74"/>
        <v>23058.098761518559</v>
      </c>
      <c r="D200" s="10">
        <f t="shared" ref="D199:D209" si="79">D199+B200-F200</f>
        <v>18253.003196335634</v>
      </c>
      <c r="E200" s="13">
        <f t="shared" si="75"/>
        <v>266.57152966896683</v>
      </c>
      <c r="F200" s="10">
        <f t="shared" ref="F199:F209" si="80">G$197*(1+F$215)*Z75</f>
        <v>1617.2302318495922</v>
      </c>
      <c r="G200" s="12">
        <f t="shared" si="76"/>
        <v>19129.615231849595</v>
      </c>
      <c r="H200" s="57"/>
      <c r="I200" s="57"/>
      <c r="J200" s="57"/>
      <c r="K200" s="54">
        <f t="shared" si="77"/>
        <v>0.95417513499934603</v>
      </c>
    </row>
    <row r="201" spans="1:11" x14ac:dyDescent="0.2">
      <c r="A201" s="1">
        <v>43922</v>
      </c>
      <c r="B201" s="10">
        <f t="shared" si="78"/>
        <v>1826.455921860786</v>
      </c>
      <c r="C201" s="12">
        <f t="shared" si="74"/>
        <v>23107.724683379343</v>
      </c>
      <c r="D201" s="10">
        <f t="shared" si="79"/>
        <v>18334.145530134665</v>
      </c>
      <c r="E201" s="13">
        <f t="shared" si="75"/>
        <v>81.142333799030894</v>
      </c>
      <c r="F201" s="10">
        <f t="shared" si="80"/>
        <v>1745.3135880617549</v>
      </c>
      <c r="G201" s="12">
        <f t="shared" si="76"/>
        <v>19223.401819911345</v>
      </c>
      <c r="H201" s="57"/>
      <c r="I201" s="57"/>
      <c r="J201" s="57"/>
      <c r="K201" s="54">
        <f t="shared" si="77"/>
        <v>0.95374095084171828</v>
      </c>
    </row>
    <row r="202" spans="1:11" x14ac:dyDescent="0.2">
      <c r="A202" s="1">
        <v>43952</v>
      </c>
      <c r="B202" s="10">
        <f t="shared" si="78"/>
        <v>1879.0770757473017</v>
      </c>
      <c r="C202" s="12">
        <f t="shared" si="74"/>
        <v>22950.652759126646</v>
      </c>
      <c r="D202" s="10">
        <f t="shared" si="79"/>
        <v>18417.824738843043</v>
      </c>
      <c r="E202" s="13">
        <f t="shared" si="75"/>
        <v>83.679208708377701</v>
      </c>
      <c r="F202" s="10">
        <f t="shared" si="80"/>
        <v>1795.3978670389231</v>
      </c>
      <c r="G202" s="12">
        <f t="shared" si="76"/>
        <v>19038.052353616931</v>
      </c>
      <c r="H202" s="57"/>
      <c r="I202" s="57"/>
      <c r="J202" s="57"/>
      <c r="K202" s="54">
        <f t="shared" si="77"/>
        <v>0.96742168772027481</v>
      </c>
    </row>
    <row r="203" spans="1:11" x14ac:dyDescent="0.2">
      <c r="A203" s="1">
        <v>43983</v>
      </c>
      <c r="B203" s="10">
        <f t="shared" si="78"/>
        <v>1962.3760080685772</v>
      </c>
      <c r="C203" s="12">
        <f t="shared" si="74"/>
        <v>23047.893767195226</v>
      </c>
      <c r="D203" s="10">
        <f t="shared" si="79"/>
        <v>18471.608782961586</v>
      </c>
      <c r="E203" s="13">
        <f t="shared" si="75"/>
        <v>53.784044118543534</v>
      </c>
      <c r="F203" s="10">
        <f t="shared" si="80"/>
        <v>1908.5919639500335</v>
      </c>
      <c r="G203" s="12">
        <f t="shared" si="76"/>
        <v>19218.853650900302</v>
      </c>
      <c r="H203" s="57"/>
      <c r="I203" s="57"/>
      <c r="J203" s="57"/>
      <c r="K203" s="54">
        <f t="shared" si="77"/>
        <v>0.96111917591381879</v>
      </c>
    </row>
    <row r="204" spans="1:11" x14ac:dyDescent="0.2">
      <c r="A204" s="1">
        <v>44013</v>
      </c>
      <c r="B204" s="10">
        <f t="shared" si="78"/>
        <v>1884.7132207310203</v>
      </c>
      <c r="C204" s="12">
        <f t="shared" si="74"/>
        <v>23082.639987926246</v>
      </c>
      <c r="D204" s="10">
        <f t="shared" si="79"/>
        <v>18587.716296931627</v>
      </c>
      <c r="E204" s="13">
        <f t="shared" si="75"/>
        <v>116.1075139700406</v>
      </c>
      <c r="F204" s="10">
        <f t="shared" si="80"/>
        <v>1768.60570676098</v>
      </c>
      <c r="G204" s="12">
        <f t="shared" si="76"/>
        <v>19238.783357661283</v>
      </c>
      <c r="H204" s="57"/>
      <c r="I204" s="57"/>
      <c r="J204" s="57"/>
      <c r="K204" s="54">
        <f t="shared" si="77"/>
        <v>0.96615861571774564</v>
      </c>
    </row>
    <row r="205" spans="1:11" x14ac:dyDescent="0.2">
      <c r="A205" s="1">
        <v>44044</v>
      </c>
      <c r="B205" s="10">
        <f t="shared" si="78"/>
        <v>2117.589321096048</v>
      </c>
      <c r="C205" s="12">
        <f t="shared" si="74"/>
        <v>23089.209309022299</v>
      </c>
      <c r="D205" s="10">
        <f t="shared" si="79"/>
        <v>18819.187022713901</v>
      </c>
      <c r="E205" s="13">
        <f t="shared" si="75"/>
        <v>231.4707257822738</v>
      </c>
      <c r="F205" s="10">
        <f t="shared" si="80"/>
        <v>1886.1185953137747</v>
      </c>
      <c r="G205" s="12">
        <f t="shared" si="76"/>
        <v>19302.03328630839</v>
      </c>
      <c r="H205" s="57"/>
      <c r="I205" s="57"/>
      <c r="J205" s="57"/>
      <c r="K205" s="54">
        <f t="shared" si="77"/>
        <v>0.97498469428415147</v>
      </c>
    </row>
    <row r="206" spans="1:11" x14ac:dyDescent="0.2">
      <c r="A206" s="1">
        <v>44075</v>
      </c>
      <c r="B206" s="10">
        <f t="shared" si="78"/>
        <v>1997.5359854821163</v>
      </c>
      <c r="C206" s="12">
        <f t="shared" si="74"/>
        <v>23151.569294504414</v>
      </c>
      <c r="D206" s="10">
        <f t="shared" si="79"/>
        <v>19165.647025540828</v>
      </c>
      <c r="E206" s="13">
        <f t="shared" si="75"/>
        <v>346.46000282692694</v>
      </c>
      <c r="F206" s="10">
        <f t="shared" si="80"/>
        <v>1651.0759826551878</v>
      </c>
      <c r="G206" s="12">
        <f t="shared" si="76"/>
        <v>19477.523268963578</v>
      </c>
      <c r="H206" s="57"/>
      <c r="I206" s="57"/>
      <c r="J206" s="57"/>
      <c r="K206" s="54">
        <f t="shared" si="77"/>
        <v>0.98398789008663601</v>
      </c>
    </row>
    <row r="207" spans="1:11" x14ac:dyDescent="0.2">
      <c r="A207" s="1">
        <v>44105</v>
      </c>
      <c r="B207" s="10">
        <f t="shared" si="78"/>
        <v>2063.5684449920145</v>
      </c>
      <c r="C207" s="12">
        <f t="shared" si="74"/>
        <v>23243.666739496424</v>
      </c>
      <c r="D207" s="10">
        <f t="shared" si="79"/>
        <v>19672.233883769462</v>
      </c>
      <c r="E207" s="13">
        <f t="shared" si="75"/>
        <v>506.58685822863481</v>
      </c>
      <c r="F207" s="10">
        <f t="shared" si="80"/>
        <v>1556.9815867633804</v>
      </c>
      <c r="G207" s="12">
        <f t="shared" si="76"/>
        <v>19559.624522393624</v>
      </c>
      <c r="H207" s="57"/>
      <c r="I207" s="57"/>
      <c r="J207" s="57"/>
      <c r="K207" s="54">
        <f t="shared" si="77"/>
        <v>1.0057572353317372</v>
      </c>
    </row>
    <row r="208" spans="1:11" x14ac:dyDescent="0.2">
      <c r="A208" s="1">
        <v>44136</v>
      </c>
      <c r="B208" s="10">
        <f t="shared" si="78"/>
        <v>1793.7626982227839</v>
      </c>
      <c r="C208" s="12">
        <f t="shared" si="74"/>
        <v>23195.301437719212</v>
      </c>
      <c r="D208" s="10">
        <f t="shared" si="79"/>
        <v>20165.410503397503</v>
      </c>
      <c r="E208" s="13">
        <f t="shared" si="75"/>
        <v>493.1766196280405</v>
      </c>
      <c r="F208" s="10">
        <f t="shared" si="80"/>
        <v>1300.5860785947434</v>
      </c>
      <c r="G208" s="12">
        <f t="shared" si="76"/>
        <v>19475.287267655036</v>
      </c>
      <c r="H208" s="57"/>
      <c r="I208" s="57"/>
      <c r="J208" s="57"/>
      <c r="K208" s="54">
        <f t="shared" si="77"/>
        <v>1.0354358437058147</v>
      </c>
    </row>
    <row r="209" spans="1:12" x14ac:dyDescent="0.2">
      <c r="A209" s="1">
        <v>44166</v>
      </c>
      <c r="B209" s="10">
        <f t="shared" si="78"/>
        <v>1724.3317982687911</v>
      </c>
      <c r="C209" s="12">
        <f t="shared" si="74"/>
        <v>23202.752235988002</v>
      </c>
      <c r="D209" s="10">
        <f t="shared" si="79"/>
        <v>20608.923185759126</v>
      </c>
      <c r="E209" s="13">
        <f t="shared" si="75"/>
        <v>443.51268236162286</v>
      </c>
      <c r="F209" s="10">
        <f t="shared" si="80"/>
        <v>1280.8191159071669</v>
      </c>
      <c r="G209" s="12">
        <f t="shared" si="76"/>
        <v>19529.822383562205</v>
      </c>
      <c r="H209" s="57"/>
      <c r="I209" s="57"/>
      <c r="J209" s="57"/>
      <c r="K209" s="54">
        <f t="shared" si="77"/>
        <v>1.0552539998062234</v>
      </c>
    </row>
    <row r="210" spans="1:12" x14ac:dyDescent="0.2">
      <c r="A210" s="1"/>
      <c r="B210" s="10"/>
      <c r="C210" s="12"/>
      <c r="D210" s="10"/>
      <c r="E210" s="13"/>
      <c r="F210" s="10"/>
      <c r="G210" s="12"/>
      <c r="H210" s="57"/>
      <c r="I210" s="57"/>
      <c r="J210" s="57"/>
      <c r="K210" s="54"/>
    </row>
    <row r="211" spans="1:12" x14ac:dyDescent="0.2">
      <c r="A211" s="1"/>
      <c r="B211" s="10"/>
      <c r="C211" s="12"/>
      <c r="D211" s="10"/>
      <c r="E211" s="13"/>
      <c r="F211" s="10"/>
      <c r="G211" s="12"/>
      <c r="H211" s="57"/>
      <c r="I211" s="57"/>
      <c r="J211" s="57"/>
      <c r="K211" s="54"/>
    </row>
    <row r="212" spans="1:12" x14ac:dyDescent="0.2">
      <c r="A212" s="1"/>
      <c r="C212" s="19"/>
      <c r="G212" s="33"/>
    </row>
    <row r="213" spans="1:12" ht="28.5" customHeight="1" x14ac:dyDescent="0.2">
      <c r="A213" s="61" t="s">
        <v>51</v>
      </c>
      <c r="B213" s="64">
        <f>SUM(B198:B199)/SUM(B186:B187)-1</f>
        <v>0.14418083137085547</v>
      </c>
      <c r="C213" s="62"/>
      <c r="D213" s="63"/>
      <c r="E213" s="63"/>
      <c r="F213" s="64">
        <f>SUM(F198:F199)/SUM(F186:F187)-1</f>
        <v>5.0135224850299309E-2</v>
      </c>
      <c r="G213" s="33"/>
      <c r="K213" s="33"/>
    </row>
    <row r="214" spans="1:12" ht="15.75" x14ac:dyDescent="0.25">
      <c r="A214" s="17"/>
      <c r="B214" s="8"/>
      <c r="E214" s="17"/>
      <c r="F214" s="8"/>
      <c r="G214" s="55"/>
      <c r="L214" s="59"/>
    </row>
    <row r="215" spans="1:12" ht="15.75" x14ac:dyDescent="0.25">
      <c r="A215" s="17">
        <v>2024</v>
      </c>
      <c r="B215" s="60">
        <v>0</v>
      </c>
      <c r="E215" s="17">
        <v>2024</v>
      </c>
      <c r="F215" s="60">
        <v>0</v>
      </c>
    </row>
    <row r="217" spans="1:12" ht="15.75" x14ac:dyDescent="0.25">
      <c r="B217" s="38" t="s">
        <v>15</v>
      </c>
      <c r="C217" s="39"/>
      <c r="D217" s="39"/>
      <c r="E217" s="39"/>
      <c r="F217" s="39"/>
      <c r="G217" s="39"/>
      <c r="H217" s="39"/>
      <c r="I217" s="39"/>
      <c r="J217" s="39"/>
      <c r="K217" s="39"/>
    </row>
    <row r="218" spans="1:12" ht="15.75" x14ac:dyDescent="0.25">
      <c r="B218" s="7" t="s">
        <v>16</v>
      </c>
      <c r="F218" s="7" t="s">
        <v>17</v>
      </c>
    </row>
    <row r="219" spans="1:12" x14ac:dyDescent="0.2">
      <c r="B219" s="53" t="s">
        <v>43</v>
      </c>
      <c r="C219" s="53"/>
      <c r="D219" s="53"/>
      <c r="E219" s="53"/>
      <c r="F219" s="53" t="s">
        <v>43</v>
      </c>
    </row>
    <row r="220" spans="1:12" x14ac:dyDescent="0.2">
      <c r="B220" s="57" t="s">
        <v>49</v>
      </c>
      <c r="F220" s="57" t="s">
        <v>49</v>
      </c>
    </row>
    <row r="221" spans="1:12" x14ac:dyDescent="0.2">
      <c r="B221" t="s">
        <v>35</v>
      </c>
      <c r="F221" t="s">
        <v>35</v>
      </c>
    </row>
    <row r="222" spans="1:12" x14ac:dyDescent="0.2">
      <c r="B222" t="s">
        <v>18</v>
      </c>
      <c r="L222" s="6"/>
    </row>
    <row r="223" spans="1:12" x14ac:dyDescent="0.2">
      <c r="B223" t="s">
        <v>21</v>
      </c>
      <c r="L223" s="6"/>
    </row>
    <row r="224" spans="1:12" x14ac:dyDescent="0.2">
      <c r="L224" s="6"/>
    </row>
    <row r="225" spans="1:12" x14ac:dyDescent="0.2">
      <c r="A225" s="65"/>
      <c r="L225" s="6"/>
    </row>
    <row r="226" spans="1:12" x14ac:dyDescent="0.2">
      <c r="L226" s="6"/>
    </row>
    <row r="227" spans="1:12" x14ac:dyDescent="0.2">
      <c r="L227" s="6"/>
    </row>
    <row r="230" spans="1:12" ht="15.75" x14ac:dyDescent="0.25">
      <c r="B230" s="8"/>
      <c r="F230" s="8"/>
    </row>
    <row r="231" spans="1:12" ht="15.75" x14ac:dyDescent="0.25">
      <c r="B231" s="8"/>
      <c r="F231" s="8"/>
    </row>
    <row r="232" spans="1:12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2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2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2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2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2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2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 Ledvina</cp:lastModifiedBy>
  <cp:lastPrinted>2010-05-28T18:10:53Z</cp:lastPrinted>
  <dcterms:created xsi:type="dcterms:W3CDTF">2001-12-23T14:07:27Z</dcterms:created>
  <dcterms:modified xsi:type="dcterms:W3CDTF">2024-03-27T21:27:37Z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</Properties>
</file>