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3" i="2" l="1"/>
  <c r="B213" i="2"/>
  <c r="F200" i="2"/>
  <c r="F199" i="2" l="1"/>
  <c r="F198" i="2" l="1"/>
  <c r="C205" i="2" l="1"/>
  <c r="C199" i="2"/>
  <c r="G201" i="2"/>
  <c r="G199" i="2"/>
  <c r="C200" i="2"/>
  <c r="G200" i="2"/>
  <c r="B201" i="2"/>
  <c r="C208" i="2" s="1"/>
  <c r="F201" i="2"/>
  <c r="G204" i="2" s="1"/>
  <c r="B202" i="2"/>
  <c r="C202" i="2"/>
  <c r="F202" i="2"/>
  <c r="B203" i="2"/>
  <c r="F203" i="2"/>
  <c r="B204" i="2"/>
  <c r="F204" i="2"/>
  <c r="B205" i="2"/>
  <c r="C206" i="2" s="1"/>
  <c r="F205" i="2"/>
  <c r="G206" i="2" s="1"/>
  <c r="B206" i="2"/>
  <c r="F206" i="2"/>
  <c r="B207" i="2"/>
  <c r="F207" i="2"/>
  <c r="B208" i="2"/>
  <c r="F208" i="2"/>
  <c r="B209" i="2"/>
  <c r="F209" i="2"/>
  <c r="V104" i="2"/>
  <c r="U104" i="2"/>
  <c r="V103" i="2"/>
  <c r="V102" i="2"/>
  <c r="U103" i="2"/>
  <c r="U102" i="2"/>
  <c r="V100" i="2"/>
  <c r="U100" i="2"/>
  <c r="R103" i="2"/>
  <c r="R102" i="2"/>
  <c r="O103" i="2"/>
  <c r="O102" i="2"/>
  <c r="R100" i="2"/>
  <c r="O100" i="2"/>
  <c r="G197" i="2"/>
  <c r="F197" i="2"/>
  <c r="D201" i="2" l="1"/>
  <c r="K200" i="2"/>
  <c r="E200" i="2"/>
  <c r="G202" i="2"/>
  <c r="C209" i="2"/>
  <c r="G205" i="2"/>
  <c r="C201" i="2"/>
  <c r="K199" i="2"/>
  <c r="C203" i="2"/>
  <c r="C204" i="2"/>
  <c r="G207" i="2"/>
  <c r="G208" i="2"/>
  <c r="G209" i="2"/>
  <c r="E199" i="2"/>
  <c r="C207" i="2"/>
  <c r="G203" i="2"/>
  <c r="C196" i="2"/>
  <c r="K201" i="2" l="1"/>
  <c r="D202" i="2"/>
  <c r="E201" i="2"/>
  <c r="E194" i="2"/>
  <c r="E202" i="2" l="1"/>
  <c r="K202" i="2"/>
  <c r="D203" i="2"/>
  <c r="F194" i="2"/>
  <c r="D204" i="2" l="1"/>
  <c r="E203" i="2"/>
  <c r="K203" i="2"/>
  <c r="R99" i="2"/>
  <c r="O99" i="2"/>
  <c r="K204" i="2" l="1"/>
  <c r="D205" i="2"/>
  <c r="E204" i="2"/>
  <c r="E180" i="2"/>
  <c r="F180" i="2" s="1"/>
  <c r="K205" i="2" l="1"/>
  <c r="D206" i="2"/>
  <c r="E205" i="2"/>
  <c r="C178" i="2"/>
  <c r="E175" i="2"/>
  <c r="F175" i="2" s="1"/>
  <c r="C175" i="2"/>
  <c r="C182" i="2"/>
  <c r="C184" i="2"/>
  <c r="C181" i="2"/>
  <c r="C176" i="2"/>
  <c r="C177" i="2"/>
  <c r="C179" i="2"/>
  <c r="C180" i="2"/>
  <c r="C183" i="2"/>
  <c r="E174" i="2"/>
  <c r="F174" i="2" s="1"/>
  <c r="C174" i="2"/>
  <c r="D207" i="2" l="1"/>
  <c r="E206" i="2"/>
  <c r="K206" i="2"/>
  <c r="E176" i="2"/>
  <c r="F176" i="2" s="1"/>
  <c r="E207" i="2" l="1"/>
  <c r="K207" i="2"/>
  <c r="D208" i="2"/>
  <c r="E177" i="2"/>
  <c r="F177" i="2" s="1"/>
  <c r="K208" i="2" l="1"/>
  <c r="D209" i="2"/>
  <c r="E208" i="2"/>
  <c r="E178" i="2"/>
  <c r="F178" i="2" s="1"/>
  <c r="E209" i="2" l="1"/>
  <c r="K209" i="2"/>
  <c r="E179" i="2"/>
  <c r="F179" i="2" s="1"/>
  <c r="E181" i="2" l="1"/>
  <c r="F181" i="2" s="1"/>
  <c r="E182" i="2" l="1"/>
  <c r="F182" i="2" s="1"/>
  <c r="E183" i="2" l="1"/>
  <c r="F183" i="2" s="1"/>
  <c r="E184" i="2" l="1"/>
  <c r="F184" i="2" s="1"/>
  <c r="R98" i="2" l="1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9" i="2" l="1"/>
  <c r="J31" i="2"/>
  <c r="U92" i="2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C185" i="2" l="1"/>
  <c r="E141" i="2"/>
  <c r="F141" i="2" s="1"/>
  <c r="G133" i="2"/>
  <c r="K133" i="2" s="1"/>
  <c r="E134" i="2"/>
  <c r="F134" i="2" s="1"/>
  <c r="C198" i="2" l="1"/>
  <c r="G134" i="2"/>
  <c r="K134" i="2" s="1"/>
  <c r="E142" i="2"/>
  <c r="F142" i="2" s="1"/>
  <c r="E135" i="2"/>
  <c r="F135" i="2" s="1"/>
  <c r="C187" i="2" l="1"/>
  <c r="C188" i="2"/>
  <c r="C186" i="2"/>
  <c r="C195" i="2"/>
  <c r="C189" i="2"/>
  <c r="C191" i="2"/>
  <c r="C193" i="2"/>
  <c r="C192" i="2"/>
  <c r="C190" i="2"/>
  <c r="C194" i="2"/>
  <c r="C197" i="2"/>
  <c r="G135" i="2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K159" i="2" s="1"/>
  <c r="G158" i="2"/>
  <c r="K158" i="2" s="1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U97" i="2" l="1"/>
  <c r="V97" i="2"/>
  <c r="G163" i="2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l="1"/>
  <c r="K166" i="2" s="1"/>
  <c r="E167" i="2"/>
  <c r="F167" i="2" s="1"/>
  <c r="G167" i="2" l="1"/>
  <c r="K167" i="2" s="1"/>
  <c r="E168" i="2"/>
  <c r="F168" i="2" s="1"/>
  <c r="G168" i="2" l="1"/>
  <c r="K168" i="2" s="1"/>
  <c r="E169" i="2"/>
  <c r="F169" i="2" s="1"/>
  <c r="G169" i="2" l="1"/>
  <c r="K169" i="2" s="1"/>
  <c r="E170" i="2"/>
  <c r="F170" i="2" s="1"/>
  <c r="G170" i="2" l="1"/>
  <c r="K170" i="2" s="1"/>
  <c r="E171" i="2"/>
  <c r="F171" i="2" s="1"/>
  <c r="G171" i="2" l="1"/>
  <c r="K171" i="2" s="1"/>
  <c r="E172" i="2"/>
  <c r="F172" i="2" s="1"/>
  <c r="G172" i="2" l="1"/>
  <c r="K172" i="2" s="1"/>
  <c r="E173" i="2"/>
  <c r="F173" i="2" s="1"/>
  <c r="G180" i="2" s="1"/>
  <c r="K180" i="2" s="1"/>
  <c r="G184" i="2" l="1"/>
  <c r="K184" i="2" s="1"/>
  <c r="G174" i="2"/>
  <c r="K174" i="2" s="1"/>
  <c r="G175" i="2"/>
  <c r="K175" i="2" s="1"/>
  <c r="G176" i="2"/>
  <c r="K176" i="2" s="1"/>
  <c r="G178" i="2"/>
  <c r="K178" i="2" s="1"/>
  <c r="G177" i="2"/>
  <c r="K177" i="2" s="1"/>
  <c r="G181" i="2"/>
  <c r="K181" i="2" s="1"/>
  <c r="G182" i="2"/>
  <c r="K182" i="2" s="1"/>
  <c r="G183" i="2"/>
  <c r="K183" i="2" s="1"/>
  <c r="G179" i="2"/>
  <c r="K179" i="2" s="1"/>
  <c r="G173" i="2"/>
  <c r="K173" i="2" l="1"/>
  <c r="V98" i="2" l="1"/>
  <c r="U98" i="2"/>
  <c r="E185" i="2" l="1"/>
  <c r="F185" i="2" s="1"/>
  <c r="G185" i="2" s="1"/>
  <c r="K185" i="2" l="1"/>
  <c r="E186" i="2"/>
  <c r="F186" i="2" s="1"/>
  <c r="G186" i="2" s="1"/>
  <c r="K186" i="2" l="1"/>
  <c r="E187" i="2"/>
  <c r="F187" i="2" s="1"/>
  <c r="V99" i="2"/>
  <c r="U99" i="2"/>
  <c r="G187" i="2" l="1"/>
  <c r="K187" i="2" s="1"/>
  <c r="E188" i="2"/>
  <c r="F188" i="2" s="1"/>
  <c r="G188" i="2" s="1"/>
  <c r="K188" i="2" s="1"/>
  <c r="E189" i="2" l="1"/>
  <c r="F189" i="2" s="1"/>
  <c r="G189" i="2" l="1"/>
  <c r="K189" i="2" s="1"/>
  <c r="E190" i="2"/>
  <c r="F190" i="2" s="1"/>
  <c r="G190" i="2" s="1"/>
  <c r="K190" i="2" s="1"/>
  <c r="E191" i="2" l="1"/>
  <c r="F191" i="2" s="1"/>
  <c r="G191" i="2" s="1"/>
  <c r="K191" i="2" s="1"/>
  <c r="E192" i="2" l="1"/>
  <c r="F192" i="2" s="1"/>
  <c r="G192" i="2" s="1"/>
  <c r="K192" i="2" s="1"/>
  <c r="E193" i="2" l="1"/>
  <c r="F193" i="2" s="1"/>
  <c r="G193" i="2" s="1"/>
  <c r="K193" i="2" s="1"/>
  <c r="G194" i="2" l="1"/>
  <c r="K194" i="2"/>
  <c r="E195" i="2" l="1"/>
  <c r="F195" i="2" s="1"/>
  <c r="G195" i="2" s="1"/>
  <c r="K195" i="2"/>
  <c r="E196" i="2" l="1"/>
  <c r="F196" i="2" s="1"/>
  <c r="G198" i="2" s="1"/>
  <c r="K198" i="2" l="1"/>
  <c r="E198" i="2"/>
  <c r="K197" i="2"/>
  <c r="G196" i="2"/>
  <c r="K196" i="2" s="1"/>
  <c r="E19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<sst xmlns="http://schemas.openxmlformats.org/spreadsheetml/2006/main" count="87" uniqueCount="52">
  <si>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</si>
  <si>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</si>
  <si>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</si>
  <si>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</si>
  <si>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</si>
  <si>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</si>
  <si>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</si>
  <si>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</si>
  <si>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</si>
  <si>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</si>
  <si>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</si>
  <si>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</si>
  <si>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</si>
  <si>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</si>
  <si>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</si>
  <si>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</si>
  <si>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</si>
  <si>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</si>
  <si>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</si>
  <si>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</si>
  <si>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</si>
  <si>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</si>
  <si>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</si>
  <si>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</si>
  <si>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</si>
  <si>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</si>
  <si>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</si>
  <si>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</si>
  <si>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</si>
  <si>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</si>
  <si>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</si>
  <si>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</si>
  <si>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</si>
  <si>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</si>
  <si>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</si>
  <si>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</si>
  <si>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</si>
  <si>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</si>
  <si>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</si>
  <si>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</si>
  <si>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</si>
  <si>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</si>
  <si>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</si>
  <si>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</si>
  <si>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</si>
  <si>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</si>
  <si>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</si>
  <si>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</si>
  <si>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</si>
  <si>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2022.</t>
  </si>
  <si>
    <t>from 2000 to 2023 (24 YEARS)</t>
  </si>
  <si>
    <t>2024 YTD growth rate vs.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</si>
</sst>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99264"/>
        <c:axId val="293298752"/>
      </c:lineChart>
      <c:catAx>
        <c:axId val="164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2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9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99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0800"/>
        <c:axId val="293302208"/>
      </c:lineChart>
      <c:catAx>
        <c:axId val="1643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3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30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0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1312"/>
        <c:axId val="293304512"/>
      </c:lineChart>
      <c:catAx>
        <c:axId val="1643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30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30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30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1429.9880000000001</c:v>
                </c:pt>
                <c:pt idx="7">
                  <c:v>1742.9390000000001</c:v>
                </c:pt>
                <c:pt idx="8">
                  <c:v>1540.4939999999999</c:v>
                </c:pt>
                <c:pt idx="9">
                  <c:v>1538.2809999999999</c:v>
                </c:pt>
                <c:pt idx="10">
                  <c:v>1625.039</c:v>
                </c:pt>
                <c:pt idx="11">
                  <c:v>1508.6310000000001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data!$B$186:$B$197</c:f>
              <c:numCache>
                <c:formatCode>#,##0</c:formatCode>
                <c:ptCount val="12"/>
                <c:pt idx="0">
                  <c:v>1844.318</c:v>
                </c:pt>
                <c:pt idx="1">
                  <c:v>1712.41</c:v>
                </c:pt>
                <c:pt idx="2">
                  <c:v>1966.8440000000001</c:v>
                </c:pt>
                <c:pt idx="3">
                  <c:v>1776.83</c:v>
                </c:pt>
                <c:pt idx="4">
                  <c:v>2036.1489999999999</c:v>
                </c:pt>
                <c:pt idx="5">
                  <c:v>1865.135</c:v>
                </c:pt>
                <c:pt idx="6">
                  <c:v>1849.9670000000001</c:v>
                </c:pt>
                <c:pt idx="7">
                  <c:v>2111.02</c:v>
                </c:pt>
                <c:pt idx="8">
                  <c:v>1935.1759999999999</c:v>
                </c:pt>
                <c:pt idx="9">
                  <c:v>1971.471</c:v>
                </c:pt>
                <c:pt idx="10">
                  <c:v>1842.1279999999999</c:v>
                </c:pt>
                <c:pt idx="11">
                  <c:v>1716.8810000000001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data!$B$198:$B$209</c:f>
              <c:numCache>
                <c:formatCode>#,##0</c:formatCode>
                <c:ptCount val="12"/>
                <c:pt idx="0">
                  <c:v>1887.12</c:v>
                </c:pt>
                <c:pt idx="1">
                  <c:v>2182.42</c:v>
                </c:pt>
                <c:pt idx="2">
                  <c:v>2193.277</c:v>
                </c:pt>
                <c:pt idx="3">
                  <c:v>1826.455921860786</c:v>
                </c:pt>
                <c:pt idx="4">
                  <c:v>1879.0770757473017</c:v>
                </c:pt>
                <c:pt idx="5">
                  <c:v>1962.3760080685772</c:v>
                </c:pt>
                <c:pt idx="6">
                  <c:v>1884.7132207310203</c:v>
                </c:pt>
                <c:pt idx="7">
                  <c:v>2117.589321096048</c:v>
                </c:pt>
                <c:pt idx="8">
                  <c:v>1997.5359854821163</c:v>
                </c:pt>
                <c:pt idx="9">
                  <c:v>2063.5684449920145</c:v>
                </c:pt>
                <c:pt idx="10">
                  <c:v>1793.7626982227839</c:v>
                </c:pt>
                <c:pt idx="11">
                  <c:v>1724.3317982687911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2336"/>
        <c:axId val="378335744"/>
      </c:lineChart>
      <c:catAx>
        <c:axId val="1643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783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335744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6430233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1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>
                  <c:v>1712.7720000000013</c:v>
                </c:pt>
                <c:pt idx="6">
                  <c:v>1597.714999999999</c:v>
                </c:pt>
                <c:pt idx="7">
                  <c:v>1792.0183333333332</c:v>
                </c:pt>
                <c:pt idx="8">
                  <c:v>1487.9369999999992</c:v>
                </c:pt>
                <c:pt idx="9">
                  <c:v>1362.9386666666678</c:v>
                </c:pt>
                <c:pt idx="10">
                  <c:v>1328.6373333333333</c:v>
                </c:pt>
                <c:pt idx="11">
                  <c:v>1163.7279999999998</c:v>
                </c:pt>
              </c:numCache>
            </c:numRef>
          </c:val>
          <c:smooth val="0"/>
        </c:ser>
        <c:ser>
          <c:idx val="3"/>
          <c:order val="2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data!$F$186:$F$197</c:f>
              <c:numCache>
                <c:formatCode>#,##0_);\(#,##0\)</c:formatCode>
                <c:ptCount val="12"/>
                <c:pt idx="0">
                  <c:v>1471.4803333333336</c:v>
                </c:pt>
                <c:pt idx="1">
                  <c:v>1403.4843333333322</c:v>
                </c:pt>
                <c:pt idx="2">
                  <c:v>1839.4900000000007</c:v>
                </c:pt>
                <c:pt idx="3">
                  <c:v>1651.527</c:v>
                </c:pt>
                <c:pt idx="4">
                  <c:v>1980.7473333333351</c:v>
                </c:pt>
                <c:pt idx="5">
                  <c:v>1727.7906666666656</c:v>
                </c:pt>
                <c:pt idx="6">
                  <c:v>1748.6760000000008</c:v>
                </c:pt>
                <c:pt idx="7">
                  <c:v>1822.8686666666649</c:v>
                </c:pt>
                <c:pt idx="8">
                  <c:v>1475.5859999999998</c:v>
                </c:pt>
                <c:pt idx="9">
                  <c:v>1474.8803333333349</c:v>
                </c:pt>
                <c:pt idx="10">
                  <c:v>1384.9233333333316</c:v>
                </c:pt>
                <c:pt idx="11">
                  <c:v>1226.2840000000022</c:v>
                </c:pt>
              </c:numCache>
            </c:numRef>
          </c:val>
          <c:smooth val="0"/>
        </c:ser>
        <c:ser>
          <c:idx val="0"/>
          <c:order val="3"/>
          <c:tx>
            <c:v>2024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data!$F$198:$F$209</c:f>
              <c:numCache>
                <c:formatCode>#,##0_);\(#,##0\)</c:formatCode>
                <c:ptCount val="12"/>
                <c:pt idx="0">
                  <c:v>1303.2859999999973</c:v>
                </c:pt>
                <c:pt idx="1">
                  <c:v>1715.8156666666673</c:v>
                </c:pt>
                <c:pt idx="2">
                  <c:v>1866.8376666666682</c:v>
                </c:pt>
                <c:pt idx="3" formatCode="#,##0">
                  <c:v>1745.3135880617549</c:v>
                </c:pt>
                <c:pt idx="4" formatCode="#,##0">
                  <c:v>1795.3978670389231</c:v>
                </c:pt>
                <c:pt idx="5" formatCode="#,##0">
                  <c:v>1908.5919639500335</c:v>
                </c:pt>
                <c:pt idx="6" formatCode="#,##0">
                  <c:v>1768.60570676098</c:v>
                </c:pt>
                <c:pt idx="7" formatCode="#,##0">
                  <c:v>1886.1185953137747</c:v>
                </c:pt>
                <c:pt idx="8" formatCode="#,##0">
                  <c:v>1651.0759826551878</c:v>
                </c:pt>
                <c:pt idx="9" formatCode="#,##0">
                  <c:v>1556.9815867633804</c:v>
                </c:pt>
                <c:pt idx="10" formatCode="#,##0">
                  <c:v>1300.5860785947434</c:v>
                </c:pt>
                <c:pt idx="11" formatCode="#,##0">
                  <c:v>1280.8191159071669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18560"/>
        <c:axId val="378337472"/>
      </c:lineChart>
      <c:catAx>
        <c:axId val="3164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783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337472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1641856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234</xdr:row>
      <xdr:rowOff>0</xdr:rowOff>
    </xdr:from>
    <xdr:to>
      <xdr:col>5</xdr:col>
      <xdr:colOff>419100</xdr:colOff>
      <xdr:row>234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234</xdr:row>
      <xdr:rowOff>0</xdr:rowOff>
    </xdr:from>
    <xdr:to>
      <xdr:col>8</xdr:col>
      <xdr:colOff>469900</xdr:colOff>
      <xdr:row>234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223</xdr:row>
      <xdr:rowOff>0</xdr:rowOff>
    </xdr:from>
    <xdr:to>
      <xdr:col>12</xdr:col>
      <xdr:colOff>482600</xdr:colOff>
      <xdr:row>223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225</xdr:row>
      <xdr:rowOff>0</xdr:rowOff>
    </xdr:from>
    <xdr:to>
      <xdr:col>6</xdr:col>
      <xdr:colOff>177800</xdr:colOff>
      <xdr:row>246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225</xdr:row>
      <xdr:rowOff>8659</xdr:rowOff>
    </xdr:from>
    <xdr:to>
      <xdr:col>20</xdr:col>
      <xdr:colOff>254000</xdr:colOff>
      <xdr:row>246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38"/>
  <sheetViews>
    <sheetView tabSelected="1" zoomScaleNormal="100" zoomScalePageLayoutView="110" workbookViewId="0">
      <pane ySplit="5" topLeftCell="A211" activePane="bottomLeft" state="frozen"/>
      <selection pane="bottomLeft" activeCell="C215" sqref="C215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8.0086137707683122E-2</v>
      </c>
      <c r="Z73" s="26">
        <v>7.017206827132251E-2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7.4971005000491434E-2</v>
      </c>
      <c r="Z74" s="26">
        <v>7.0224972256748383E-2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8.3249707104689902E-2</v>
      </c>
      <c r="Z75" s="26">
        <v>8.4196808174371793E-2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8.0715457242149236E-2</v>
      </c>
      <c r="Z76" s="26">
        <v>9.0865128838271039E-2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8.3040911935976416E-2</v>
      </c>
      <c r="Z77" s="26">
        <v>9.3472634156032464E-2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8.6722091059776296E-2</v>
      </c>
      <c r="Z78" s="26">
        <v>9.9365784974265736E-2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8.3289986668084057E-2</v>
      </c>
      <c r="Z79" s="26">
        <v>9.2077771300346736E-2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9.3581338732349514E-2</v>
      </c>
      <c r="Z80" s="26">
        <v>9.8195768565448691E-2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8.8275894586918716E-2</v>
      </c>
      <c r="Z81" s="26">
        <v>8.5958897536773327E-2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9.1194026964696071E-2</v>
      </c>
      <c r="Z82" s="26">
        <v>8.1060122059316925E-2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7.9270665466406445E-2</v>
      </c>
      <c r="Z83" s="26">
        <v>6.7711569087143056E-2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7.6202347874153267E-2</v>
      </c>
      <c r="Z84" s="26">
        <v>6.6682454535102811E-2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1.0005995703433745</v>
      </c>
      <c r="Z86" s="30">
        <f>SUM(Z73:Z84)</f>
        <v>0.99998397975514342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100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100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MIN(K151:K162)</f>
        <v>0.82497705423068346</v>
      </c>
      <c r="V97" s="58">
        <f>MAX(K151:K162)</f>
        <v>0.87697274632723032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MIN(K162:K173)</f>
        <v>0.74351839526688546</v>
      </c>
      <c r="V98" s="58">
        <f>MAX(K162:K173)</f>
        <v>0.88914778850909459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32">
        <v>2022</v>
      </c>
      <c r="N99" s="2">
        <v>17904.718000000001</v>
      </c>
      <c r="O99" s="34">
        <f t="shared" si="28"/>
        <v>6.2160913654301098E-2</v>
      </c>
      <c r="P99" s="35"/>
      <c r="Q99" s="2">
        <v>18310.611999999997</v>
      </c>
      <c r="R99" s="34">
        <f t="shared" si="27"/>
        <v>-2.0363209289150475E-2</v>
      </c>
      <c r="T99">
        <v>2022</v>
      </c>
      <c r="U99" s="37">
        <f>MIN(K175:K186)</f>
        <v>0.66265937360370686</v>
      </c>
      <c r="V99" s="58">
        <f>MAX(K175:K186)</f>
        <v>0.75227251380884785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32">
        <v>2023</v>
      </c>
      <c r="N100" s="2">
        <v>22628.329000000005</v>
      </c>
      <c r="O100" s="34">
        <f t="shared" si="28"/>
        <v>0.26381934638680171</v>
      </c>
      <c r="P100" s="35"/>
      <c r="Q100" s="2">
        <v>19207.738000000005</v>
      </c>
      <c r="R100" s="34">
        <f t="shared" si="27"/>
        <v>4.899486702028355E-2</v>
      </c>
      <c r="T100" s="32">
        <v>2023</v>
      </c>
      <c r="U100" s="37">
        <f>MIN(K186:K197)</f>
        <v>0.75227251380884785</v>
      </c>
      <c r="V100" s="58">
        <f>MAX(K186:K197)</f>
        <v>0.88172763150628808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M102" s="45" t="s">
        <v>39</v>
      </c>
      <c r="N102" s="46"/>
      <c r="O102" s="47">
        <f>MIN(O65:O100)</f>
        <v>-0.24491489929975141</v>
      </c>
      <c r="P102" s="46"/>
      <c r="Q102" s="46"/>
      <c r="R102" s="47">
        <f>MIN(R65:R100)</f>
        <v>-0.13917411362916188</v>
      </c>
      <c r="S102" s="50"/>
      <c r="U102" s="37">
        <f>MEDIAN(U64:U100)</f>
        <v>0.68202283641587824</v>
      </c>
      <c r="V102" s="37">
        <f>MEDIAN(V64:V100)</f>
        <v>0.82</v>
      </c>
      <c r="W102" s="57" t="s">
        <v>44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  <c r="M103" s="48" t="s">
        <v>40</v>
      </c>
      <c r="N103" s="39"/>
      <c r="O103" s="49">
        <f>MAX(O65:O100)</f>
        <v>0.32667126119917289</v>
      </c>
      <c r="P103" s="39"/>
      <c r="Q103" s="39"/>
      <c r="R103" s="49">
        <f>MAX(R65:R100)</f>
        <v>0.13805809807056191</v>
      </c>
      <c r="S103" s="51"/>
      <c r="U103" s="37">
        <f>AVERAGE(U64:U100)</f>
        <v>0.67377664287133021</v>
      </c>
      <c r="V103" s="37">
        <f>AVERAGE(V64:V100)</f>
        <v>0.80724296976465515</v>
      </c>
      <c r="W103" s="57" t="s">
        <v>45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  <c r="U104">
        <f>STDEV(U64:U100)</f>
        <v>0.10491490319398981</v>
      </c>
      <c r="V104">
        <f>STDEV(V64:V100)</f>
        <v>0.10999844138740442</v>
      </c>
      <c r="W104" s="57" t="s">
        <v>46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1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1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1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12863.004666666666</v>
      </c>
      <c r="E179" s="13">
        <f t="shared" si="60"/>
        <v>-202.58700000000135</v>
      </c>
      <c r="F179" s="9">
        <f t="shared" si="26"/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0.68037087454451539</v>
      </c>
    </row>
    <row r="180" spans="1:11" x14ac:dyDescent="0.2">
      <c r="A180" s="1">
        <v>43282</v>
      </c>
      <c r="B180" s="10">
        <v>1429.9880000000001</v>
      </c>
      <c r="C180" s="12">
        <f t="shared" si="59"/>
        <v>16913.849999999999</v>
      </c>
      <c r="D180" s="10">
        <v>12695.277666666667</v>
      </c>
      <c r="E180" s="13">
        <f>D180-D179</f>
        <v>-167.72699999999895</v>
      </c>
      <c r="F180" s="9">
        <f t="shared" ref="F180:F200" si="63">B180-E180</f>
        <v>1597.714999999999</v>
      </c>
      <c r="G180" s="12">
        <f t="shared" si="61"/>
        <v>19055.234999999997</v>
      </c>
      <c r="H180" s="57"/>
      <c r="I180" s="57"/>
      <c r="J180" s="57"/>
      <c r="K180" s="54">
        <f t="shared" si="62"/>
        <v>0.66623569148670525</v>
      </c>
    </row>
    <row r="181" spans="1:11" x14ac:dyDescent="0.2">
      <c r="A181" s="1">
        <v>43313</v>
      </c>
      <c r="B181" s="10">
        <v>1742.9390000000001</v>
      </c>
      <c r="C181" s="12">
        <f t="shared" si="59"/>
        <v>17043.651999999998</v>
      </c>
      <c r="D181" s="10">
        <v>12646.198333333334</v>
      </c>
      <c r="E181" s="13">
        <f t="shared" si="60"/>
        <v>-49.079333333333125</v>
      </c>
      <c r="F181" s="9">
        <f t="shared" si="63"/>
        <v>1792.0183333333332</v>
      </c>
      <c r="G181" s="12">
        <f>SUM(F170:F181)</f>
        <v>19084.010333333332</v>
      </c>
      <c r="H181" s="57"/>
      <c r="I181" s="57"/>
      <c r="J181" s="57"/>
      <c r="K181" s="54">
        <f t="shared" si="62"/>
        <v>0.66265937360370686</v>
      </c>
    </row>
    <row r="182" spans="1:11" x14ac:dyDescent="0.2">
      <c r="A182" s="1">
        <v>43344</v>
      </c>
      <c r="B182" s="10">
        <v>1540.4939999999999</v>
      </c>
      <c r="C182" s="12">
        <f t="shared" si="59"/>
        <v>17185.198999999997</v>
      </c>
      <c r="D182" s="10">
        <v>12698.755333333334</v>
      </c>
      <c r="E182" s="13">
        <f t="shared" si="60"/>
        <v>52.557000000000698</v>
      </c>
      <c r="F182" s="9">
        <f t="shared" si="63"/>
        <v>1487.9369999999992</v>
      </c>
      <c r="G182" s="12">
        <f t="shared" si="61"/>
        <v>19007.085999999992</v>
      </c>
      <c r="H182" s="57"/>
      <c r="I182" s="57"/>
      <c r="J182" s="57"/>
      <c r="K182" s="54">
        <f t="shared" si="62"/>
        <v>0.66810637534513917</v>
      </c>
    </row>
    <row r="183" spans="1:11" x14ac:dyDescent="0.2">
      <c r="A183" s="1">
        <v>43374</v>
      </c>
      <c r="B183" s="10">
        <v>1538.2809999999999</v>
      </c>
      <c r="C183" s="12">
        <f t="shared" si="59"/>
        <v>17324.078999999998</v>
      </c>
      <c r="D183" s="10">
        <v>12874.097666666667</v>
      </c>
      <c r="E183" s="13">
        <f t="shared" si="60"/>
        <v>175.34233333333214</v>
      </c>
      <c r="F183" s="9">
        <f t="shared" si="63"/>
        <v>1362.9386666666678</v>
      </c>
      <c r="G183" s="12">
        <f t="shared" si="61"/>
        <v>18726.640666666663</v>
      </c>
      <c r="H183" s="57"/>
      <c r="I183" s="57"/>
      <c r="J183" s="57"/>
      <c r="K183" s="54">
        <f t="shared" si="62"/>
        <v>0.68747501999023797</v>
      </c>
    </row>
    <row r="184" spans="1:11" x14ac:dyDescent="0.2">
      <c r="A184" s="1">
        <v>43405</v>
      </c>
      <c r="B184" s="10">
        <v>1625.039</v>
      </c>
      <c r="C184" s="12">
        <f t="shared" si="59"/>
        <v>17652.105</v>
      </c>
      <c r="D184" s="10">
        <v>13170.499333333333</v>
      </c>
      <c r="E184" s="13">
        <f t="shared" si="60"/>
        <v>296.40166666666664</v>
      </c>
      <c r="F184" s="9">
        <f t="shared" si="63"/>
        <v>1328.6373333333333</v>
      </c>
      <c r="G184" s="12">
        <f t="shared" si="61"/>
        <v>18483.018666666667</v>
      </c>
      <c r="H184" s="57"/>
      <c r="I184" s="57"/>
      <c r="J184" s="57"/>
      <c r="K184" s="54">
        <f t="shared" si="62"/>
        <v>0.71257296066501108</v>
      </c>
    </row>
    <row r="185" spans="1:11" x14ac:dyDescent="0.2">
      <c r="A185" s="1">
        <v>43435</v>
      </c>
      <c r="B185" s="10">
        <v>1508.6310000000001</v>
      </c>
      <c r="C185" s="12">
        <f t="shared" si="59"/>
        <v>17904.718000000001</v>
      </c>
      <c r="D185" s="10">
        <v>13515.402333333333</v>
      </c>
      <c r="E185" s="13">
        <f t="shared" si="60"/>
        <v>344.90300000000025</v>
      </c>
      <c r="F185" s="9">
        <f t="shared" si="63"/>
        <v>1163.7279999999998</v>
      </c>
      <c r="G185" s="12">
        <f t="shared" si="61"/>
        <v>18310.611999999997</v>
      </c>
      <c r="H185" s="57"/>
      <c r="I185" s="57"/>
      <c r="J185" s="57"/>
      <c r="K185" s="54">
        <f t="shared" si="62"/>
        <v>0.73811854750312744</v>
      </c>
    </row>
    <row r="186" spans="1:11" x14ac:dyDescent="0.2">
      <c r="A186" s="1">
        <v>43466</v>
      </c>
      <c r="B186" s="10">
        <v>1844.318</v>
      </c>
      <c r="C186" s="12">
        <f>SUM(B175:B186)</f>
        <v>18529.091</v>
      </c>
      <c r="D186" s="10">
        <v>13888.24</v>
      </c>
      <c r="E186" s="13">
        <f t="shared" ref="E186" si="64">D186-D185</f>
        <v>372.83766666666634</v>
      </c>
      <c r="F186" s="9">
        <f t="shared" si="63"/>
        <v>1471.4803333333336</v>
      </c>
      <c r="G186" s="12">
        <f>SUM(F175:F186)</f>
        <v>18461.714</v>
      </c>
      <c r="H186" s="57"/>
      <c r="I186" s="57"/>
      <c r="J186" s="57"/>
      <c r="K186" s="54">
        <f t="shared" ref="K186" si="65">D186/G186</f>
        <v>0.75227251380884785</v>
      </c>
    </row>
    <row r="187" spans="1:11" x14ac:dyDescent="0.2">
      <c r="A187" s="1">
        <v>43497</v>
      </c>
      <c r="B187" s="10">
        <v>1712.41</v>
      </c>
      <c r="C187" s="12">
        <f t="shared" ref="C187:C197" si="66">SUM(B176:B187)</f>
        <v>18904.82</v>
      </c>
      <c r="D187" s="10">
        <v>14197.165666666668</v>
      </c>
      <c r="E187" s="13">
        <f t="shared" ref="E187:E197" si="67">D187-D186</f>
        <v>308.92566666666789</v>
      </c>
      <c r="F187" s="9">
        <f t="shared" si="63"/>
        <v>1403.4843333333322</v>
      </c>
      <c r="G187" s="12">
        <f t="shared" ref="G187:G196" si="68">SUM(F176:F187)</f>
        <v>18437.851333333336</v>
      </c>
      <c r="H187" s="57"/>
      <c r="I187" s="57"/>
      <c r="J187" s="57"/>
      <c r="K187" s="54">
        <f t="shared" ref="K187:K197" si="69">D187/G187</f>
        <v>0.77000109231816849</v>
      </c>
    </row>
    <row r="188" spans="1:11" x14ac:dyDescent="0.2">
      <c r="A188" s="1">
        <v>43525</v>
      </c>
      <c r="B188" s="10">
        <v>1966.8440000000001</v>
      </c>
      <c r="C188" s="12">
        <f t="shared" si="66"/>
        <v>19326.204000000002</v>
      </c>
      <c r="D188" s="10">
        <v>14324.519666666667</v>
      </c>
      <c r="E188" s="13">
        <f t="shared" si="67"/>
        <v>127.35399999999936</v>
      </c>
      <c r="F188" s="9">
        <f t="shared" si="63"/>
        <v>1839.4900000000007</v>
      </c>
      <c r="G188" s="12">
        <f t="shared" si="68"/>
        <v>18544.70033333333</v>
      </c>
      <c r="H188" s="57"/>
      <c r="I188" s="57"/>
      <c r="J188" s="57"/>
      <c r="K188" s="54">
        <f t="shared" si="69"/>
        <v>0.77243198375758793</v>
      </c>
    </row>
    <row r="189" spans="1:11" x14ac:dyDescent="0.2">
      <c r="A189" s="1">
        <v>43556</v>
      </c>
      <c r="B189" s="10">
        <v>1776.83</v>
      </c>
      <c r="C189" s="12">
        <f t="shared" si="66"/>
        <v>19748.144</v>
      </c>
      <c r="D189" s="10">
        <v>14449.822666666667</v>
      </c>
      <c r="E189" s="13">
        <f t="shared" si="67"/>
        <v>125.30299999999988</v>
      </c>
      <c r="F189" s="9">
        <f t="shared" si="63"/>
        <v>1651.527</v>
      </c>
      <c r="G189" s="12">
        <f t="shared" si="68"/>
        <v>18601.320999999996</v>
      </c>
      <c r="H189" s="57"/>
      <c r="I189" s="57"/>
      <c r="J189" s="57"/>
      <c r="K189" s="54">
        <f t="shared" si="69"/>
        <v>0.77681701566607397</v>
      </c>
    </row>
    <row r="190" spans="1:11" x14ac:dyDescent="0.2">
      <c r="A190" s="1">
        <v>43586</v>
      </c>
      <c r="B190" s="10">
        <v>2036.1489999999999</v>
      </c>
      <c r="C190" s="12">
        <f t="shared" si="66"/>
        <v>20232.107999999997</v>
      </c>
      <c r="D190" s="10">
        <v>14505.224333333332</v>
      </c>
      <c r="E190" s="13">
        <f t="shared" si="67"/>
        <v>55.401666666664823</v>
      </c>
      <c r="F190" s="9">
        <f t="shared" si="63"/>
        <v>1980.7473333333351</v>
      </c>
      <c r="G190" s="12">
        <f t="shared" si="68"/>
        <v>18792.475333333332</v>
      </c>
      <c r="H190" s="57"/>
      <c r="I190" s="57"/>
      <c r="J190" s="57"/>
      <c r="K190" s="54">
        <f t="shared" si="69"/>
        <v>0.77186342278201914</v>
      </c>
    </row>
    <row r="191" spans="1:11" x14ac:dyDescent="0.2">
      <c r="A191" s="1">
        <v>43617</v>
      </c>
      <c r="B191" s="10">
        <v>1865.135</v>
      </c>
      <c r="C191" s="12">
        <f t="shared" si="66"/>
        <v>20587.057999999997</v>
      </c>
      <c r="D191" s="10">
        <v>14642.568666666666</v>
      </c>
      <c r="E191" s="13">
        <f t="shared" si="67"/>
        <v>137.34433333333436</v>
      </c>
      <c r="F191" s="9">
        <f t="shared" si="63"/>
        <v>1727.7906666666656</v>
      </c>
      <c r="G191" s="12">
        <f t="shared" si="68"/>
        <v>18807.493999999995</v>
      </c>
      <c r="H191" s="57"/>
      <c r="I191" s="57"/>
      <c r="J191" s="57"/>
      <c r="K191" s="54">
        <f t="shared" si="69"/>
        <v>0.77854969230173199</v>
      </c>
    </row>
    <row r="192" spans="1:11" x14ac:dyDescent="0.2">
      <c r="A192" s="1">
        <v>43647</v>
      </c>
      <c r="B192" s="10">
        <v>1849.9670000000001</v>
      </c>
      <c r="C192" s="12">
        <f t="shared" si="66"/>
        <v>21007.036999999997</v>
      </c>
      <c r="D192" s="10">
        <v>14743.859666666665</v>
      </c>
      <c r="E192" s="13">
        <f t="shared" si="67"/>
        <v>101.29099999999926</v>
      </c>
      <c r="F192" s="9">
        <f t="shared" si="63"/>
        <v>1748.6760000000008</v>
      </c>
      <c r="G192" s="12">
        <f t="shared" si="68"/>
        <v>18958.454999999998</v>
      </c>
      <c r="H192" s="57"/>
      <c r="I192" s="57"/>
      <c r="J192" s="57"/>
      <c r="K192" s="54">
        <f t="shared" si="69"/>
        <v>0.77769310139811854</v>
      </c>
    </row>
    <row r="193" spans="1:11" x14ac:dyDescent="0.2">
      <c r="A193" s="1">
        <v>43678</v>
      </c>
      <c r="B193" s="10">
        <v>2111.02</v>
      </c>
      <c r="C193" s="12">
        <f t="shared" si="66"/>
        <v>21375.117999999999</v>
      </c>
      <c r="D193" s="10">
        <v>15032.011</v>
      </c>
      <c r="E193" s="13">
        <f t="shared" si="67"/>
        <v>288.15133333333506</v>
      </c>
      <c r="F193" s="9">
        <f t="shared" si="63"/>
        <v>1822.8686666666649</v>
      </c>
      <c r="G193" s="12">
        <f t="shared" si="68"/>
        <v>18989.305333333334</v>
      </c>
      <c r="H193" s="57"/>
      <c r="I193" s="57"/>
      <c r="J193" s="57"/>
      <c r="K193" s="54">
        <f t="shared" si="69"/>
        <v>0.79160404954957453</v>
      </c>
    </row>
    <row r="194" spans="1:11" x14ac:dyDescent="0.2">
      <c r="A194" s="1">
        <v>43709</v>
      </c>
      <c r="B194" s="10">
        <v>1935.1759999999999</v>
      </c>
      <c r="C194" s="12">
        <f t="shared" si="66"/>
        <v>21769.8</v>
      </c>
      <c r="D194" s="10">
        <v>15491.601000000001</v>
      </c>
      <c r="E194" s="13">
        <f>D194-D193</f>
        <v>459.59000000000015</v>
      </c>
      <c r="F194" s="9">
        <f t="shared" si="63"/>
        <v>1475.5859999999998</v>
      </c>
      <c r="G194" s="12">
        <f t="shared" si="68"/>
        <v>18976.954333333335</v>
      </c>
      <c r="H194" s="57"/>
      <c r="I194" s="57"/>
      <c r="J194" s="57"/>
      <c r="K194" s="54">
        <f t="shared" si="69"/>
        <v>0.81633758125184219</v>
      </c>
    </row>
    <row r="195" spans="1:11" x14ac:dyDescent="0.2">
      <c r="A195" s="1">
        <v>43739</v>
      </c>
      <c r="B195" s="10">
        <v>1971.471</v>
      </c>
      <c r="C195" s="12">
        <f t="shared" si="66"/>
        <v>22202.99</v>
      </c>
      <c r="D195" s="10">
        <v>15988.191666666666</v>
      </c>
      <c r="E195" s="13">
        <f t="shared" si="67"/>
        <v>496.59066666666513</v>
      </c>
      <c r="F195" s="9">
        <f t="shared" si="63"/>
        <v>1474.8803333333349</v>
      </c>
      <c r="G195" s="12">
        <f t="shared" si="68"/>
        <v>19088.896000000001</v>
      </c>
      <c r="H195" s="57"/>
      <c r="I195" s="57"/>
      <c r="J195" s="57"/>
      <c r="K195" s="54">
        <f t="shared" si="69"/>
        <v>0.83756502558695201</v>
      </c>
    </row>
    <row r="196" spans="1:11" x14ac:dyDescent="0.2">
      <c r="A196" s="1">
        <v>43770</v>
      </c>
      <c r="B196" s="10">
        <v>1842.1279999999999</v>
      </c>
      <c r="C196" s="12">
        <f>SUM(B185:B196)</f>
        <v>22420.079000000002</v>
      </c>
      <c r="D196" s="10">
        <v>16445.396333333334</v>
      </c>
      <c r="E196" s="13">
        <f t="shared" si="67"/>
        <v>457.20466666666834</v>
      </c>
      <c r="F196" s="9">
        <f t="shared" si="63"/>
        <v>1384.9233333333316</v>
      </c>
      <c r="G196" s="12">
        <f t="shared" si="68"/>
        <v>19145.182000000001</v>
      </c>
      <c r="H196" s="57"/>
      <c r="I196" s="57"/>
      <c r="J196" s="57"/>
      <c r="K196" s="54">
        <f t="shared" si="69"/>
        <v>0.85898354653057529</v>
      </c>
    </row>
    <row r="197" spans="1:11" x14ac:dyDescent="0.2">
      <c r="A197" s="1">
        <v>43800</v>
      </c>
      <c r="B197" s="10">
        <v>1716.8810000000001</v>
      </c>
      <c r="C197" s="12">
        <f t="shared" si="66"/>
        <v>22628.329000000005</v>
      </c>
      <c r="D197" s="10">
        <v>16935.993333333332</v>
      </c>
      <c r="E197" s="13">
        <f t="shared" si="67"/>
        <v>490.59699999999793</v>
      </c>
      <c r="F197" s="9">
        <f t="shared" si="63"/>
        <v>1226.2840000000022</v>
      </c>
      <c r="G197" s="12">
        <f>SUM(F186:F197)</f>
        <v>19207.738000000005</v>
      </c>
      <c r="H197" s="57"/>
      <c r="I197" s="57"/>
      <c r="J197" s="57"/>
      <c r="K197" s="54">
        <f t="shared" si="69"/>
        <v>0.88172763150628808</v>
      </c>
    </row>
    <row r="198" spans="1:11" x14ac:dyDescent="0.2">
      <c r="A198" s="1">
        <v>43831</v>
      </c>
      <c r="B198" s="10">
        <v>1887.12</v>
      </c>
      <c r="C198" s="12">
        <f t="shared" ref="C198" si="70">SUM(B187:B198)</f>
        <v>22671.131000000001</v>
      </c>
      <c r="D198" s="10">
        <v>17519.827333333335</v>
      </c>
      <c r="E198" s="13">
        <f t="shared" ref="E198" si="71">D198-D197</f>
        <v>583.83400000000256</v>
      </c>
      <c r="F198" s="9">
        <f t="shared" si="63"/>
        <v>1303.2859999999973</v>
      </c>
      <c r="G198" s="12">
        <f t="shared" ref="G198" si="72">SUM(F187:F198)</f>
        <v>19039.543666666665</v>
      </c>
      <c r="H198" s="57"/>
      <c r="I198" s="57"/>
      <c r="J198" s="57"/>
      <c r="K198" s="54">
        <f t="shared" ref="K198" si="73">D198/G198</f>
        <v>0.9201810526586327</v>
      </c>
    </row>
    <row r="199" spans="1:11" x14ac:dyDescent="0.2">
      <c r="A199" s="1">
        <v>43862</v>
      </c>
      <c r="B199" s="10">
        <v>2182.42</v>
      </c>
      <c r="C199" s="12">
        <f t="shared" ref="C199:C209" si="74">SUM(B188:B199)</f>
        <v>23141.141000000003</v>
      </c>
      <c r="D199" s="10">
        <v>17986.431666666667</v>
      </c>
      <c r="E199" s="13">
        <f t="shared" ref="E199:E209" si="75">D199-D198</f>
        <v>466.60433333333276</v>
      </c>
      <c r="F199" s="9">
        <f t="shared" si="63"/>
        <v>1715.8156666666673</v>
      </c>
      <c r="G199" s="12">
        <f t="shared" ref="G199:G209" si="76">SUM(F188:F199)</f>
        <v>19351.875</v>
      </c>
      <c r="H199" s="57"/>
      <c r="I199" s="57"/>
      <c r="J199" s="57"/>
      <c r="K199" s="54">
        <f t="shared" ref="K199:K209" si="77">D199/G199</f>
        <v>0.9294412901419975</v>
      </c>
    </row>
    <row r="200" spans="1:11" x14ac:dyDescent="0.2">
      <c r="A200" s="1">
        <v>43891</v>
      </c>
      <c r="B200" s="10">
        <v>2193.277</v>
      </c>
      <c r="C200" s="12">
        <f t="shared" si="74"/>
        <v>23367.574000000001</v>
      </c>
      <c r="D200" s="10">
        <v>18312.870999999999</v>
      </c>
      <c r="E200" s="13">
        <f t="shared" si="75"/>
        <v>326.43933333333189</v>
      </c>
      <c r="F200" s="9">
        <f t="shared" si="63"/>
        <v>1866.8376666666682</v>
      </c>
      <c r="G200" s="12">
        <f t="shared" si="76"/>
        <v>19379.222666666668</v>
      </c>
      <c r="H200" s="57"/>
      <c r="I200" s="57"/>
      <c r="J200" s="57"/>
      <c r="K200" s="54">
        <f t="shared" si="77"/>
        <v>0.94497448710877074</v>
      </c>
    </row>
    <row r="201" spans="1:11" x14ac:dyDescent="0.2">
      <c r="A201" s="1">
        <v>43922</v>
      </c>
      <c r="B201" s="10">
        <f t="shared" ref="B200:B209" si="78">C$197*(1+B$215)*Y76</f>
        <v>1826.455921860786</v>
      </c>
      <c r="C201" s="12">
        <f t="shared" si="74"/>
        <v>23417.199921860785</v>
      </c>
      <c r="D201" s="10">
        <f t="shared" ref="D200:D209" si="79">D200+B201-F201</f>
        <v>18394.01333379903</v>
      </c>
      <c r="E201" s="13">
        <f t="shared" si="75"/>
        <v>81.142333799030894</v>
      </c>
      <c r="F201" s="10">
        <f t="shared" ref="F200:F209" si="80">G$197*(1+F$215)*Z76</f>
        <v>1745.3135880617549</v>
      </c>
      <c r="G201" s="12">
        <f t="shared" si="76"/>
        <v>19473.009254728422</v>
      </c>
      <c r="H201" s="57"/>
      <c r="I201" s="57"/>
      <c r="J201" s="57"/>
      <c r="K201" s="54">
        <f t="shared" si="77"/>
        <v>0.94459018085931479</v>
      </c>
    </row>
    <row r="202" spans="1:11" x14ac:dyDescent="0.2">
      <c r="A202" s="1">
        <v>43952</v>
      </c>
      <c r="B202" s="10">
        <f t="shared" si="78"/>
        <v>1879.0770757473017</v>
      </c>
      <c r="C202" s="12">
        <f t="shared" si="74"/>
        <v>23260.127997608088</v>
      </c>
      <c r="D202" s="10">
        <f t="shared" si="79"/>
        <v>18477.692542507408</v>
      </c>
      <c r="E202" s="13">
        <f t="shared" si="75"/>
        <v>83.679208708377701</v>
      </c>
      <c r="F202" s="10">
        <f t="shared" si="80"/>
        <v>1795.3978670389231</v>
      </c>
      <c r="G202" s="12">
        <f t="shared" si="76"/>
        <v>19287.659788434008</v>
      </c>
      <c r="H202" s="57"/>
      <c r="I202" s="57"/>
      <c r="J202" s="57"/>
      <c r="K202" s="54">
        <f t="shared" si="77"/>
        <v>0.95800593463327766</v>
      </c>
    </row>
    <row r="203" spans="1:11" x14ac:dyDescent="0.2">
      <c r="A203" s="1">
        <v>43983</v>
      </c>
      <c r="B203" s="10">
        <f t="shared" si="78"/>
        <v>1962.3760080685772</v>
      </c>
      <c r="C203" s="12">
        <f t="shared" si="74"/>
        <v>23357.369005676665</v>
      </c>
      <c r="D203" s="10">
        <f t="shared" si="79"/>
        <v>18531.476586625955</v>
      </c>
      <c r="E203" s="13">
        <f t="shared" si="75"/>
        <v>53.784044118547172</v>
      </c>
      <c r="F203" s="10">
        <f t="shared" si="80"/>
        <v>1908.5919639500335</v>
      </c>
      <c r="G203" s="12">
        <f t="shared" si="76"/>
        <v>19468.461085717376</v>
      </c>
      <c r="H203" s="57"/>
      <c r="I203" s="57"/>
      <c r="J203" s="57"/>
      <c r="K203" s="54">
        <f t="shared" si="77"/>
        <v>0.95187167105987547</v>
      </c>
    </row>
    <row r="204" spans="1:11" x14ac:dyDescent="0.2">
      <c r="A204" s="1">
        <v>44013</v>
      </c>
      <c r="B204" s="10">
        <f t="shared" si="78"/>
        <v>1884.7132207310203</v>
      </c>
      <c r="C204" s="12">
        <f t="shared" si="74"/>
        <v>23392.115226407685</v>
      </c>
      <c r="D204" s="10">
        <f t="shared" si="79"/>
        <v>18647.584100595996</v>
      </c>
      <c r="E204" s="13">
        <f t="shared" si="75"/>
        <v>116.1075139700406</v>
      </c>
      <c r="F204" s="10">
        <f t="shared" si="80"/>
        <v>1768.60570676098</v>
      </c>
      <c r="G204" s="12">
        <f t="shared" si="76"/>
        <v>19488.390792478356</v>
      </c>
      <c r="H204" s="57"/>
      <c r="I204" s="57"/>
      <c r="J204" s="57"/>
      <c r="K204" s="54">
        <f t="shared" si="77"/>
        <v>0.95685602260157498</v>
      </c>
    </row>
    <row r="205" spans="1:11" x14ac:dyDescent="0.2">
      <c r="A205" s="1">
        <v>44044</v>
      </c>
      <c r="B205" s="10">
        <f t="shared" si="78"/>
        <v>2117.589321096048</v>
      </c>
      <c r="C205" s="12">
        <f t="shared" si="74"/>
        <v>23398.684547503737</v>
      </c>
      <c r="D205" s="10">
        <f t="shared" si="79"/>
        <v>18879.054826378269</v>
      </c>
      <c r="E205" s="13">
        <f t="shared" si="75"/>
        <v>231.4707257822738</v>
      </c>
      <c r="F205" s="10">
        <f t="shared" si="80"/>
        <v>1886.1185953137747</v>
      </c>
      <c r="G205" s="12">
        <f t="shared" si="76"/>
        <v>19551.64072112547</v>
      </c>
      <c r="H205" s="57"/>
      <c r="I205" s="57"/>
      <c r="J205" s="57"/>
      <c r="K205" s="54">
        <f t="shared" si="77"/>
        <v>0.96559951646306219</v>
      </c>
    </row>
    <row r="206" spans="1:11" x14ac:dyDescent="0.2">
      <c r="A206" s="1">
        <v>44075</v>
      </c>
      <c r="B206" s="10">
        <f t="shared" si="78"/>
        <v>1997.5359854821163</v>
      </c>
      <c r="C206" s="12">
        <f t="shared" si="74"/>
        <v>23461.044532985856</v>
      </c>
      <c r="D206" s="10">
        <f t="shared" si="79"/>
        <v>19225.514829205196</v>
      </c>
      <c r="E206" s="13">
        <f t="shared" si="75"/>
        <v>346.46000282692694</v>
      </c>
      <c r="F206" s="10">
        <f t="shared" si="80"/>
        <v>1651.0759826551878</v>
      </c>
      <c r="G206" s="12">
        <f t="shared" si="76"/>
        <v>19727.130703780655</v>
      </c>
      <c r="H206" s="57"/>
      <c r="I206" s="57"/>
      <c r="J206" s="57"/>
      <c r="K206" s="54">
        <f t="shared" si="77"/>
        <v>0.97457228412445585</v>
      </c>
    </row>
    <row r="207" spans="1:11" x14ac:dyDescent="0.2">
      <c r="A207" s="1">
        <v>44105</v>
      </c>
      <c r="B207" s="10">
        <f t="shared" si="78"/>
        <v>2063.5684449920145</v>
      </c>
      <c r="C207" s="12">
        <f t="shared" si="74"/>
        <v>23553.141977977866</v>
      </c>
      <c r="D207" s="10">
        <f t="shared" si="79"/>
        <v>19732.101687433831</v>
      </c>
      <c r="E207" s="13">
        <f t="shared" si="75"/>
        <v>506.58685822863481</v>
      </c>
      <c r="F207" s="10">
        <f t="shared" si="80"/>
        <v>1556.9815867633804</v>
      </c>
      <c r="G207" s="12">
        <f t="shared" si="76"/>
        <v>19809.231957210701</v>
      </c>
      <c r="H207" s="57"/>
      <c r="I207" s="57"/>
      <c r="J207" s="57"/>
      <c r="K207" s="54">
        <f t="shared" si="77"/>
        <v>0.99610634728577685</v>
      </c>
    </row>
    <row r="208" spans="1:11" x14ac:dyDescent="0.2">
      <c r="A208" s="1">
        <v>44136</v>
      </c>
      <c r="B208" s="10">
        <f t="shared" si="78"/>
        <v>1793.7626982227839</v>
      </c>
      <c r="C208" s="12">
        <f t="shared" si="74"/>
        <v>23504.776676200654</v>
      </c>
      <c r="D208" s="10">
        <f t="shared" si="79"/>
        <v>20225.278307061872</v>
      </c>
      <c r="E208" s="13">
        <f t="shared" si="75"/>
        <v>493.1766196280405</v>
      </c>
      <c r="F208" s="10">
        <f t="shared" si="80"/>
        <v>1300.5860785947434</v>
      </c>
      <c r="G208" s="12">
        <f t="shared" si="76"/>
        <v>19724.894702472113</v>
      </c>
      <c r="H208" s="57"/>
      <c r="I208" s="57"/>
      <c r="J208" s="57"/>
      <c r="K208" s="54">
        <f t="shared" si="77"/>
        <v>1.0253681255153695</v>
      </c>
    </row>
    <row r="209" spans="1:12" x14ac:dyDescent="0.2">
      <c r="A209" s="1">
        <v>44166</v>
      </c>
      <c r="B209" s="10">
        <f t="shared" si="78"/>
        <v>1724.3317982687911</v>
      </c>
      <c r="C209" s="12">
        <f t="shared" si="74"/>
        <v>23512.22747446944</v>
      </c>
      <c r="D209" s="10">
        <f t="shared" si="79"/>
        <v>20668.790989423494</v>
      </c>
      <c r="E209" s="13">
        <f t="shared" si="75"/>
        <v>443.51268236162286</v>
      </c>
      <c r="F209" s="10">
        <f t="shared" si="80"/>
        <v>1280.8191159071669</v>
      </c>
      <c r="G209" s="12">
        <f t="shared" si="76"/>
        <v>19779.429818379278</v>
      </c>
      <c r="H209" s="57"/>
      <c r="I209" s="57"/>
      <c r="J209" s="57"/>
      <c r="K209" s="54">
        <f t="shared" si="77"/>
        <v>1.0449639438148925</v>
      </c>
    </row>
    <row r="210" spans="1:12" x14ac:dyDescent="0.2">
      <c r="A210" s="1"/>
      <c r="B210" s="10"/>
      <c r="C210" s="12"/>
      <c r="D210" s="10"/>
      <c r="E210" s="13"/>
      <c r="F210" s="10"/>
      <c r="G210" s="12"/>
      <c r="H210" s="57"/>
      <c r="I210" s="57"/>
      <c r="J210" s="57"/>
      <c r="K210" s="54"/>
    </row>
    <row r="211" spans="1:12" x14ac:dyDescent="0.2">
      <c r="A211" s="1"/>
      <c r="B211" s="10"/>
      <c r="C211" s="12"/>
      <c r="D211" s="10"/>
      <c r="E211" s="13"/>
      <c r="F211" s="10"/>
      <c r="G211" s="12"/>
      <c r="H211" s="57"/>
      <c r="I211" s="57"/>
      <c r="J211" s="57"/>
      <c r="K211" s="54"/>
    </row>
    <row r="212" spans="1:12" x14ac:dyDescent="0.2">
      <c r="A212" s="1"/>
      <c r="C212" s="19"/>
      <c r="G212" s="33"/>
    </row>
    <row r="213" spans="1:12" ht="28.5" customHeight="1" x14ac:dyDescent="0.2">
      <c r="A213" s="61" t="s">
        <v>51</v>
      </c>
      <c r="B213" s="64">
        <f>SUM(B198:B200)/SUM(B186:B188)-1</f>
        <v>0.1338345910943135</v>
      </c>
      <c r="C213" s="62"/>
      <c r="D213" s="63"/>
      <c r="E213" s="63"/>
      <c r="F213" s="64">
        <f>SUM(F198:F200)/SUM(F186:F188)-1</f>
        <v>3.6374231759855657E-2</v>
      </c>
      <c r="G213" s="33"/>
      <c r="K213" s="33"/>
    </row>
    <row r="214" spans="1:12" ht="15.75" x14ac:dyDescent="0.25">
      <c r="A214" s="17"/>
      <c r="B214" s="8"/>
      <c r="E214" s="17"/>
      <c r="F214" s="8"/>
      <c r="G214" s="55"/>
      <c r="L214" s="59"/>
    </row>
    <row r="215" spans="1:12" ht="15.75" x14ac:dyDescent="0.25">
      <c r="A215" s="17">
        <v>2024</v>
      </c>
      <c r="B215" s="60">
        <v>0</v>
      </c>
      <c r="E215" s="17">
        <v>2024</v>
      </c>
      <c r="F215" s="60">
        <v>0</v>
      </c>
    </row>
    <row r="217" spans="1:12" ht="15.75" x14ac:dyDescent="0.25">
      <c r="B217" s="38" t="s">
        <v>15</v>
      </c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2" ht="15.75" x14ac:dyDescent="0.25">
      <c r="B218" s="7" t="s">
        <v>16</v>
      </c>
      <c r="F218" s="7" t="s">
        <v>17</v>
      </c>
    </row>
    <row r="219" spans="1:12" x14ac:dyDescent="0.2">
      <c r="B219" s="53" t="s">
        <v>43</v>
      </c>
      <c r="C219" s="53"/>
      <c r="D219" s="53"/>
      <c r="E219" s="53"/>
      <c r="F219" s="53" t="s">
        <v>43</v>
      </c>
    </row>
    <row r="220" spans="1:12" x14ac:dyDescent="0.2">
      <c r="B220" s="57" t="s">
        <v>49</v>
      </c>
      <c r="F220" s="57" t="s">
        <v>49</v>
      </c>
    </row>
    <row r="221" spans="1:12" x14ac:dyDescent="0.2">
      <c r="B221" t="s">
        <v>35</v>
      </c>
      <c r="F221" t="s">
        <v>35</v>
      </c>
    </row>
    <row r="222" spans="1:12" x14ac:dyDescent="0.2">
      <c r="B222" t="s">
        <v>18</v>
      </c>
      <c r="L222" s="6"/>
    </row>
    <row r="223" spans="1:12" x14ac:dyDescent="0.2">
      <c r="B223" t="s">
        <v>21</v>
      </c>
      <c r="L223" s="6"/>
    </row>
    <row r="224" spans="1:12" x14ac:dyDescent="0.2">
      <c r="L224" s="6"/>
    </row>
    <row r="225" spans="1:12" x14ac:dyDescent="0.2">
      <c r="A225" s="65"/>
      <c r="L225" s="6"/>
    </row>
    <row r="226" spans="1:12" x14ac:dyDescent="0.2">
      <c r="L226" s="6"/>
    </row>
    <row r="227" spans="1:12" x14ac:dyDescent="0.2">
      <c r="L227" s="6"/>
    </row>
    <row r="230" spans="1:12" ht="15.75" x14ac:dyDescent="0.25">
      <c r="B230" s="8"/>
      <c r="F230" s="8"/>
    </row>
    <row r="231" spans="1:12" ht="15.75" x14ac:dyDescent="0.25">
      <c r="B231" s="8"/>
      <c r="F231" s="8"/>
    </row>
    <row r="232" spans="1:12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2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2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2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2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2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2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2024-04-25T02:22:16Z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